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FILE 2024\ANJAB 2024\DOKUMEN ANJAB 2024\ANJAB TRANSNAKER 2024\ANJAB &amp; ABK FUNGSIONAL\ANJAB FUNGSIONAL ARSIPARIS\"/>
    </mc:Choice>
  </mc:AlternateContent>
  <xr:revisionPtr revIDLastSave="0" documentId="13_ncr:1_{D657B3C1-067F-4A90-A169-E44C856A86AD}" xr6:coauthVersionLast="47" xr6:coauthVersionMax="47" xr10:uidLastSave="{00000000-0000-0000-0000-000000000000}"/>
  <bookViews>
    <workbookView xWindow="-120" yWindow="-120" windowWidth="20730" windowHeight="11040" tabRatio="753" firstSheet="3" activeTab="4" xr2:uid="{00000000-000D-0000-FFFF-FFFF00000000}"/>
  </bookViews>
  <sheets>
    <sheet name="Menu" sheetId="21" r:id="rId1"/>
    <sheet name="A Terampil Pelaksana" sheetId="12" r:id="rId2"/>
    <sheet name="A Mahir PLanjutan" sheetId="22" r:id="rId3"/>
    <sheet name="A Pertama" sheetId="24" r:id="rId4"/>
    <sheet name="A Muda" sheetId="25" r:id="rId5"/>
    <sheet name="A Madya" sheetId="26" r:id="rId6"/>
  </sheets>
  <definedNames>
    <definedName name="_xlnm.Print_Titles" localSheetId="5">'A Madya'!$6:$7</definedName>
    <definedName name="_xlnm.Print_Titles" localSheetId="2">'A Mahir PLanjutan'!$6:$7</definedName>
    <definedName name="_xlnm.Print_Titles" localSheetId="4">'A Muda'!$6:$7</definedName>
    <definedName name="_xlnm.Print_Titles" localSheetId="3">'A Pertama'!$6:$7</definedName>
    <definedName name="_xlnm.Print_Titles" localSheetId="1">'A Terampil Pelaksana'!$6:$7</definedName>
  </definedNames>
  <calcPr calcId="191029"/>
</workbook>
</file>

<file path=xl/calcChain.xml><?xml version="1.0" encoding="utf-8"?>
<calcChain xmlns="http://schemas.openxmlformats.org/spreadsheetml/2006/main">
  <c r="E9" i="24" l="1"/>
  <c r="E72" i="26" l="1"/>
  <c r="E67" i="26"/>
  <c r="G47" i="26"/>
  <c r="E47" i="26"/>
  <c r="H47" i="26" s="1"/>
  <c r="H59" i="26"/>
  <c r="H56" i="26"/>
  <c r="G74" i="26" l="1"/>
  <c r="H74" i="26" s="1"/>
  <c r="G72" i="26"/>
  <c r="G71" i="26"/>
  <c r="H71" i="26" s="1"/>
  <c r="G70" i="26"/>
  <c r="G69" i="26"/>
  <c r="G68" i="26"/>
  <c r="G67" i="26"/>
  <c r="G66" i="26"/>
  <c r="G65" i="26"/>
  <c r="G64" i="26"/>
  <c r="G63" i="26"/>
  <c r="G62" i="26"/>
  <c r="G61" i="26"/>
  <c r="H61" i="26" s="1"/>
  <c r="G60" i="26"/>
  <c r="H60" i="26" s="1"/>
  <c r="G58" i="26"/>
  <c r="H58" i="26" s="1"/>
  <c r="G57" i="26"/>
  <c r="H57" i="26" s="1"/>
  <c r="G55" i="26"/>
  <c r="H55" i="26" s="1"/>
  <c r="G54" i="26"/>
  <c r="H54" i="26" s="1"/>
  <c r="G53" i="26"/>
  <c r="H53" i="26" s="1"/>
  <c r="G51" i="26"/>
  <c r="H51" i="26" s="1"/>
  <c r="G50" i="26"/>
  <c r="G49" i="26"/>
  <c r="G48" i="26"/>
  <c r="G46" i="26"/>
  <c r="G45" i="26"/>
  <c r="G43" i="26"/>
  <c r="H43" i="26" s="1"/>
  <c r="G42" i="26"/>
  <c r="G41" i="26"/>
  <c r="G40" i="26"/>
  <c r="G39" i="26"/>
  <c r="G38" i="26"/>
  <c r="G37" i="26"/>
  <c r="G36" i="26"/>
  <c r="G35" i="26"/>
  <c r="G34" i="26"/>
  <c r="G33" i="26"/>
  <c r="G32" i="26"/>
  <c r="G30" i="26"/>
  <c r="G29" i="26"/>
  <c r="G28" i="26"/>
  <c r="G27" i="26"/>
  <c r="G26" i="26"/>
  <c r="G21" i="26"/>
  <c r="G17" i="26"/>
  <c r="G13" i="26"/>
  <c r="G9" i="26"/>
  <c r="G90" i="25"/>
  <c r="H90" i="25" s="1"/>
  <c r="G89" i="25"/>
  <c r="H89" i="25" s="1"/>
  <c r="G87" i="25"/>
  <c r="G86" i="25"/>
  <c r="G85" i="25"/>
  <c r="G84" i="25"/>
  <c r="H84" i="25" s="1"/>
  <c r="G83" i="25"/>
  <c r="G82" i="25"/>
  <c r="H82" i="25" s="1"/>
  <c r="G81" i="25"/>
  <c r="G80" i="25"/>
  <c r="G79" i="25"/>
  <c r="H79" i="25" s="1"/>
  <c r="G78" i="25"/>
  <c r="H78" i="25" s="1"/>
  <c r="G77" i="25"/>
  <c r="H77" i="25" s="1"/>
  <c r="G76" i="25"/>
  <c r="H76" i="25" s="1"/>
  <c r="G75" i="25"/>
  <c r="H75" i="25" s="1"/>
  <c r="G74" i="25"/>
  <c r="H74" i="25" s="1"/>
  <c r="G73" i="25"/>
  <c r="H73" i="25" s="1"/>
  <c r="G72" i="25"/>
  <c r="H72" i="25" s="1"/>
  <c r="G71" i="25"/>
  <c r="G70" i="25"/>
  <c r="H70" i="25" s="1"/>
  <c r="G69" i="25"/>
  <c r="H69" i="25" s="1"/>
  <c r="G68" i="25"/>
  <c r="G67" i="25"/>
  <c r="G66" i="25"/>
  <c r="G65" i="25"/>
  <c r="G63" i="25"/>
  <c r="H63" i="25" s="1"/>
  <c r="G62" i="25"/>
  <c r="G61" i="25"/>
  <c r="G60" i="25"/>
  <c r="G59" i="25"/>
  <c r="G58" i="25"/>
  <c r="G57" i="25"/>
  <c r="G56" i="25"/>
  <c r="H56" i="25" s="1"/>
  <c r="G55" i="25"/>
  <c r="H55" i="25" s="1"/>
  <c r="G46" i="25"/>
  <c r="H46" i="25" s="1"/>
  <c r="G45" i="25"/>
  <c r="G44" i="25"/>
  <c r="G43" i="25"/>
  <c r="G42" i="25"/>
  <c r="G41" i="25"/>
  <c r="G40" i="25"/>
  <c r="G39" i="25"/>
  <c r="G38" i="25"/>
  <c r="G37" i="25"/>
  <c r="G35" i="25"/>
  <c r="G34" i="25"/>
  <c r="G33" i="25"/>
  <c r="G32" i="25"/>
  <c r="G31" i="25"/>
  <c r="G29" i="25"/>
  <c r="G28" i="25"/>
  <c r="G27" i="25"/>
  <c r="G26" i="25"/>
  <c r="G25" i="25"/>
  <c r="G24" i="25"/>
  <c r="G23" i="25"/>
  <c r="G22" i="25"/>
  <c r="G20" i="25"/>
  <c r="G19" i="25"/>
  <c r="G18" i="25"/>
  <c r="G17" i="25"/>
  <c r="G16" i="25"/>
  <c r="G15" i="25"/>
  <c r="G14" i="25"/>
  <c r="G12" i="25"/>
  <c r="H12" i="25" s="1"/>
  <c r="G11" i="25"/>
  <c r="G10" i="25"/>
  <c r="G9" i="25"/>
  <c r="G29" i="24"/>
  <c r="H29" i="24" s="1"/>
  <c r="G28" i="24"/>
  <c r="H28" i="24" s="1"/>
  <c r="G27" i="24"/>
  <c r="H27" i="24" s="1"/>
  <c r="G25" i="24"/>
  <c r="G24" i="24"/>
  <c r="H24" i="24" s="1"/>
  <c r="G22" i="24"/>
  <c r="H22" i="24" s="1"/>
  <c r="G21" i="24"/>
  <c r="H21" i="24" s="1"/>
  <c r="G20" i="24"/>
  <c r="G19" i="24"/>
  <c r="G18" i="24"/>
  <c r="H18" i="24" s="1"/>
  <c r="G17" i="24"/>
  <c r="H17" i="24" s="1"/>
  <c r="G16" i="24"/>
  <c r="G14" i="24"/>
  <c r="H14" i="24" s="1"/>
  <c r="G13" i="24"/>
  <c r="G12" i="24"/>
  <c r="G11" i="24"/>
  <c r="H11" i="24" s="1"/>
  <c r="G10" i="24"/>
  <c r="G9" i="24"/>
  <c r="G59" i="22"/>
  <c r="G58" i="22"/>
  <c r="G56" i="22"/>
  <c r="G55" i="22"/>
  <c r="G54" i="22"/>
  <c r="G53" i="22"/>
  <c r="G52" i="22"/>
  <c r="G51" i="22"/>
  <c r="G50" i="22"/>
  <c r="G44" i="22"/>
  <c r="G43" i="22"/>
  <c r="G42" i="22"/>
  <c r="G41" i="22"/>
  <c r="G40" i="22"/>
  <c r="G30" i="22"/>
  <c r="G29" i="22"/>
  <c r="G28" i="22"/>
  <c r="G27" i="22"/>
  <c r="G26" i="22"/>
  <c r="G21" i="22"/>
  <c r="G20" i="22"/>
  <c r="G19" i="22"/>
  <c r="G17" i="22"/>
  <c r="G15" i="22"/>
  <c r="G14" i="22"/>
  <c r="G13" i="22"/>
  <c r="G12" i="22"/>
  <c r="G11" i="22"/>
  <c r="G10" i="22"/>
  <c r="G9" i="22"/>
  <c r="G41" i="12"/>
  <c r="G39" i="12"/>
  <c r="G38" i="12"/>
  <c r="G37" i="12"/>
  <c r="G36" i="12"/>
  <c r="G30" i="12"/>
  <c r="G28" i="12"/>
  <c r="G19" i="12"/>
  <c r="G14" i="12"/>
  <c r="G9" i="12"/>
  <c r="E68" i="26"/>
  <c r="H67" i="26"/>
  <c r="E66" i="26"/>
  <c r="E65" i="26"/>
  <c r="E64" i="26"/>
  <c r="H64" i="26" s="1"/>
  <c r="E63" i="26"/>
  <c r="E62" i="26"/>
  <c r="E50" i="26"/>
  <c r="E49" i="26"/>
  <c r="E48" i="26"/>
  <c r="E46" i="26"/>
  <c r="E45" i="26"/>
  <c r="E42" i="26"/>
  <c r="E41" i="26"/>
  <c r="E40" i="26"/>
  <c r="E39" i="26"/>
  <c r="E38" i="26"/>
  <c r="E37" i="26"/>
  <c r="E36" i="26"/>
  <c r="E35" i="26"/>
  <c r="E34" i="26"/>
  <c r="E33" i="26"/>
  <c r="E32" i="26"/>
  <c r="E30" i="26"/>
  <c r="E29" i="26"/>
  <c r="H29" i="26" s="1"/>
  <c r="E28" i="26"/>
  <c r="E27" i="26"/>
  <c r="E26" i="26"/>
  <c r="E21" i="26"/>
  <c r="E17" i="26"/>
  <c r="E13" i="26"/>
  <c r="M10" i="26"/>
  <c r="E9" i="26"/>
  <c r="M8" i="26"/>
  <c r="E87" i="25"/>
  <c r="E86" i="25"/>
  <c r="E83" i="25"/>
  <c r="E81" i="25"/>
  <c r="E80" i="25"/>
  <c r="H71" i="25"/>
  <c r="E68" i="25"/>
  <c r="E67" i="25"/>
  <c r="E66" i="25"/>
  <c r="E65" i="25"/>
  <c r="H62" i="25"/>
  <c r="E61" i="25"/>
  <c r="E60" i="25"/>
  <c r="E59" i="25"/>
  <c r="E58" i="25"/>
  <c r="E57" i="25"/>
  <c r="E45" i="25"/>
  <c r="E44" i="25"/>
  <c r="E43" i="25"/>
  <c r="E42" i="25"/>
  <c r="E41" i="25"/>
  <c r="E40" i="25"/>
  <c r="E39" i="25"/>
  <c r="E38" i="25"/>
  <c r="E37" i="25"/>
  <c r="E35" i="25"/>
  <c r="E34" i="25"/>
  <c r="E33" i="25"/>
  <c r="E32" i="25"/>
  <c r="E31" i="25"/>
  <c r="E29" i="25"/>
  <c r="E28" i="25"/>
  <c r="E27" i="25"/>
  <c r="E26" i="25"/>
  <c r="E25" i="25"/>
  <c r="E24" i="25"/>
  <c r="E23" i="25"/>
  <c r="E22" i="25"/>
  <c r="E20" i="25"/>
  <c r="E19" i="25"/>
  <c r="E18" i="25"/>
  <c r="E16" i="25"/>
  <c r="E15" i="25"/>
  <c r="E14" i="25"/>
  <c r="E11" i="25"/>
  <c r="E10" i="25"/>
  <c r="E9" i="25"/>
  <c r="M8" i="25"/>
  <c r="E25" i="24"/>
  <c r="E20" i="24"/>
  <c r="E19" i="24"/>
  <c r="E16" i="24"/>
  <c r="E13" i="24"/>
  <c r="E12" i="24"/>
  <c r="E10" i="24"/>
  <c r="M8" i="24"/>
  <c r="H36" i="26" l="1"/>
  <c r="H81" i="25"/>
  <c r="H86" i="25"/>
  <c r="H26" i="26"/>
  <c r="H37" i="25"/>
  <c r="H41" i="25"/>
  <c r="H9" i="26"/>
  <c r="M9" i="26" s="1"/>
  <c r="H10" i="25"/>
  <c r="M10" i="25" s="1"/>
  <c r="H24" i="25"/>
  <c r="H28" i="25"/>
  <c r="H38" i="25"/>
  <c r="H13" i="24"/>
  <c r="H39" i="25"/>
  <c r="H43" i="25"/>
  <c r="H17" i="26"/>
  <c r="H28" i="26"/>
  <c r="H33" i="26"/>
  <c r="H37" i="26"/>
  <c r="H41" i="26"/>
  <c r="H46" i="26"/>
  <c r="H62" i="26"/>
  <c r="H66" i="26"/>
  <c r="H40" i="25"/>
  <c r="H21" i="26"/>
  <c r="H34" i="26"/>
  <c r="H38" i="26"/>
  <c r="H42" i="26"/>
  <c r="H27" i="25"/>
  <c r="H45" i="25"/>
  <c r="H61" i="25"/>
  <c r="N5" i="21"/>
  <c r="H87" i="25"/>
  <c r="H27" i="26"/>
  <c r="H20" i="25"/>
  <c r="H25" i="24"/>
  <c r="H10" i="24"/>
  <c r="M10" i="24" s="1"/>
  <c r="H9" i="25"/>
  <c r="M9" i="25" s="1"/>
  <c r="H39" i="26"/>
  <c r="H35" i="26"/>
  <c r="H65" i="25"/>
  <c r="H19" i="24"/>
  <c r="H22" i="25"/>
  <c r="H31" i="25"/>
  <c r="H66" i="25"/>
  <c r="H48" i="26"/>
  <c r="H30" i="26"/>
  <c r="H80" i="25"/>
  <c r="H17" i="25"/>
  <c r="H26" i="25"/>
  <c r="H35" i="25"/>
  <c r="H44" i="25"/>
  <c r="H60" i="25"/>
  <c r="H23" i="25"/>
  <c r="H32" i="25"/>
  <c r="H57" i="25"/>
  <c r="H67" i="25"/>
  <c r="H83" i="25"/>
  <c r="H68" i="26"/>
  <c r="H16" i="24"/>
  <c r="H33" i="25"/>
  <c r="H42" i="25"/>
  <c r="H58" i="25"/>
  <c r="H68" i="25"/>
  <c r="H49" i="26"/>
  <c r="H9" i="24"/>
  <c r="M9" i="24" s="1"/>
  <c r="H16" i="25"/>
  <c r="H25" i="25"/>
  <c r="H34" i="25"/>
  <c r="H59" i="25"/>
  <c r="H50" i="26"/>
  <c r="H63" i="26"/>
  <c r="H70" i="26"/>
  <c r="H40" i="26"/>
  <c r="H32" i="26"/>
  <c r="H45" i="26"/>
  <c r="H65" i="26"/>
  <c r="H69" i="26"/>
  <c r="H72" i="26"/>
  <c r="H13" i="26"/>
  <c r="H85" i="25"/>
  <c r="H29" i="25"/>
  <c r="H19" i="25"/>
  <c r="H14" i="25"/>
  <c r="H15" i="25"/>
  <c r="H18" i="25"/>
  <c r="H11" i="25"/>
  <c r="H20" i="24"/>
  <c r="H12" i="24"/>
  <c r="H91" i="25" l="1"/>
  <c r="J6" i="21" s="1"/>
  <c r="H75" i="26"/>
  <c r="J7" i="21" s="1"/>
  <c r="H30" i="24"/>
  <c r="J5" i="21" s="1"/>
  <c r="J8" i="21"/>
  <c r="E7" i="21" l="1"/>
  <c r="H59" i="22" l="1"/>
  <c r="E58" i="22"/>
  <c r="H58" i="22" s="1"/>
  <c r="H56" i="22"/>
  <c r="H55" i="22"/>
  <c r="E55" i="22"/>
  <c r="H54" i="22"/>
  <c r="H53" i="22"/>
  <c r="H52" i="22"/>
  <c r="H51" i="22"/>
  <c r="H50" i="22"/>
  <c r="E44" i="22"/>
  <c r="H44" i="22" s="1"/>
  <c r="H43" i="22"/>
  <c r="H42" i="22"/>
  <c r="H41" i="22"/>
  <c r="H40" i="22"/>
  <c r="E30" i="22"/>
  <c r="H30" i="22" s="1"/>
  <c r="H29" i="22"/>
  <c r="H28" i="22"/>
  <c r="H27" i="22"/>
  <c r="H26" i="22"/>
  <c r="H21" i="22"/>
  <c r="H20" i="22"/>
  <c r="H19" i="22"/>
  <c r="E17" i="22"/>
  <c r="H17" i="22" s="1"/>
  <c r="H15" i="22"/>
  <c r="E14" i="22"/>
  <c r="H14" i="22" s="1"/>
  <c r="H13" i="22"/>
  <c r="H12" i="22"/>
  <c r="H11" i="22"/>
  <c r="H10" i="22"/>
  <c r="H9" i="22"/>
  <c r="M8" i="22"/>
  <c r="H60" i="22" l="1"/>
  <c r="E6" i="21" s="1"/>
  <c r="M10" i="22"/>
  <c r="E39" i="12" l="1"/>
  <c r="E37" i="12"/>
  <c r="E36" i="12"/>
  <c r="E38" i="12"/>
  <c r="M8" i="12" l="1"/>
  <c r="H14" i="12" l="1"/>
  <c r="H19" i="12"/>
  <c r="H28" i="12"/>
  <c r="H30" i="12"/>
  <c r="H36" i="12"/>
  <c r="H37" i="12"/>
  <c r="H38" i="12"/>
  <c r="H39" i="12"/>
  <c r="H41" i="12"/>
  <c r="H9" i="12" l="1"/>
  <c r="H42" i="12" s="1"/>
  <c r="E5" i="21" s="1"/>
  <c r="E13" i="21" s="1"/>
  <c r="M10" i="12" l="1"/>
  <c r="M9" i="12"/>
</calcChain>
</file>

<file path=xl/sharedStrings.xml><?xml version="1.0" encoding="utf-8"?>
<sst xmlns="http://schemas.openxmlformats.org/spreadsheetml/2006/main" count="552" uniqueCount="290">
  <si>
    <t>Nama Jabatan</t>
  </si>
  <si>
    <t>Unit Kerja</t>
  </si>
  <si>
    <t>Ikhtisar Jabatan</t>
  </si>
  <si>
    <t>NO</t>
  </si>
  <si>
    <t>URAIAN TUGAS</t>
  </si>
  <si>
    <t>SATUAN HASIL</t>
  </si>
  <si>
    <t>WAKTU KERJA EFEKTIF</t>
  </si>
  <si>
    <t>BEBAN KERJA</t>
  </si>
  <si>
    <t>PEGAWAI YANG DIBUTUHKAN</t>
  </si>
  <si>
    <t>KETERANGAN</t>
  </si>
  <si>
    <t>FORMULIR PENGUKURAN BEBAN KERJA</t>
  </si>
  <si>
    <t>Jumlah</t>
  </si>
  <si>
    <t>:</t>
  </si>
  <si>
    <t>Beban
(dari unit)</t>
  </si>
  <si>
    <t>Cek</t>
  </si>
  <si>
    <t>Ket</t>
  </si>
  <si>
    <t>Wkt
(dari unit)</t>
  </si>
  <si>
    <t>WAKTU 
PENYELESAIAN</t>
  </si>
  <si>
    <t>Arsiparis Terampil/Pelaksana</t>
  </si>
  <si>
    <t>Melaksanakan kegiatan ketatalaksanaan arsip, pengolahan arsip, dan pembinaan kearsipan sesuai dengan peraturan yang berlaku dalam rangka mewujudkan penyelenggaraan kearsipan yang benar dan maju</t>
  </si>
  <si>
    <t>Membuat arsip</t>
  </si>
  <si>
    <t>Menerima arsip</t>
  </si>
  <si>
    <t>Melakukan pemberkasan arsip aktif</t>
  </si>
  <si>
    <t>Menata arsip inaktif yang dipindahkan</t>
  </si>
  <si>
    <t>Melakukan restorasi arsip kertas dalam rangka preservasi</t>
  </si>
  <si>
    <t>Mencetak materi pameran yang akan didisplay dalam rangka pameran arsip tekstual dan virtual</t>
  </si>
  <si>
    <t>Mengemas bahan pameran dalam rangka pameran arsip tekstual dan virtual</t>
  </si>
  <si>
    <t>Melaksanakan display pameran arsip tekstual dan virtual</t>
  </si>
  <si>
    <t>Memandu pameran arsip tekstual dan virtual</t>
  </si>
  <si>
    <t>Melaksanakan penilaian kinerja Arsiparis Terampil</t>
  </si>
  <si>
    <t>1. Membuat konsep naskah dinas sesuai dengan tata naskah dinas;</t>
  </si>
  <si>
    <t>3. Mendistribusi;</t>
  </si>
  <si>
    <t>4. Mengendalikan.</t>
  </si>
  <si>
    <t>2. Mencatat/meregistrasi;</t>
  </si>
  <si>
    <t>1. Menyortir/ menyeleksi;</t>
  </si>
  <si>
    <t>3. Mendistribusi</t>
  </si>
  <si>
    <t>4. Mengendalikan</t>
  </si>
  <si>
    <t>1. Memeriksa</t>
  </si>
  <si>
    <t>2. Menyortir</t>
  </si>
  <si>
    <t>3. Menentukan indeks</t>
  </si>
  <si>
    <t>4. Menentukan kode</t>
  </si>
  <si>
    <t>5. Memberi tanda simpan arsip (label)</t>
  </si>
  <si>
    <t>6. Membuat tunjuk silang</t>
  </si>
  <si>
    <t>7. Menata arsip aktif</t>
  </si>
  <si>
    <t>8. Membuat daftar arsip aktif yang meliputi daftar berkas dan daftar isi berkas</t>
  </si>
  <si>
    <t>1. Menerima fisik arsip yang akan diperbaiki dari Subdit Penyimpanan dan atau pusat Jasa Kearsipan dan atau masyarakat serta mengecek jumlah arsip dengan surat perintah;</t>
  </si>
  <si>
    <t>2. Menganalisa media arsip dan metode yang akan digunakan untuk perbaikan arsip;</t>
  </si>
  <si>
    <r>
      <t xml:space="preserve">3. Melakukan proses perbaikan/restorasi arsip kertas dengan metode laminasi arsip tekstual dengan mesin </t>
    </r>
    <r>
      <rPr>
        <i/>
        <sz val="12"/>
        <color rgb="FF000000"/>
        <rFont val="Bookman Old Style"/>
        <family val="1"/>
      </rPr>
      <t>leafcasting</t>
    </r>
    <r>
      <rPr>
        <sz val="12"/>
        <color rgb="FF000000"/>
        <rFont val="Bookman Old Style"/>
        <family val="1"/>
      </rPr>
      <t>, enkapsulasi arsip, laminasi arsip tekstual dengan cara manual, laminasi arsip kartografi dan kearsitekturan;</t>
    </r>
  </si>
  <si>
    <t>4. Melakukan penilaian (quality control) terhadap hasil restorasi arsip;</t>
  </si>
  <si>
    <t>5. Mengentri data arsip statis dan membuat daftar arsip yang telah diperbaiki/direstorasi.</t>
  </si>
  <si>
    <t>Nomor</t>
  </si>
  <si>
    <t>Nomor/Surat</t>
  </si>
  <si>
    <t xml:space="preserve">Arsiparis </t>
  </si>
  <si>
    <t>Arsiparis Mahir/Pelaksana Lanjutan</t>
  </si>
  <si>
    <t>melakukan pemberkasan arsip terjaga</t>
  </si>
  <si>
    <t>Daftar</t>
  </si>
  <si>
    <t>melakukan verifikasi salinan autentik dari naskah asli arsip terjaga</t>
  </si>
  <si>
    <t>menata salinan autentik dari naskah asli arsip terjaga</t>
  </si>
  <si>
    <t>menyeleksi arsip inaktif yang akan dipindahkan</t>
  </si>
  <si>
    <t>membuat daftar arsip inaktif usul pindah</t>
  </si>
  <si>
    <t>melaksanakan pemindahan arsip inaktif</t>
  </si>
  <si>
    <t>Laporan dan Berita Acara</t>
  </si>
  <si>
    <t>memberikan layanan arsip aktif</t>
  </si>
  <si>
    <t>Laporan</t>
  </si>
  <si>
    <t>menata dan menyimpan arsip pada tempat penyimpanan berdasarkan indeks lokasi</t>
  </si>
  <si>
    <t xml:space="preserve">Laporan </t>
  </si>
  <si>
    <t>melakukan pelayanan arsip yang disimpan dan ditata</t>
  </si>
  <si>
    <t>&gt;&gt; unit pengolah/unit kerja</t>
  </si>
  <si>
    <t>&gt;&gt; unit kearsipan</t>
  </si>
  <si>
    <t>&gt;&gt; PPID</t>
  </si>
  <si>
    <t>menyusun daftar arsip statis, dengan rincian kegiatan:</t>
  </si>
  <si>
    <t>1. merekonstruksi arsip;</t>
  </si>
  <si>
    <t>2. medeskripsi arsip; dan</t>
  </si>
  <si>
    <t>3. manuver kartu deskripsi.</t>
  </si>
  <si>
    <t>&gt;&gt; arsip kertas dan/atau  arsip foto beridentitas</t>
  </si>
  <si>
    <t>&gt;&gt; arsip foto tanpa identitas dan/atau  arsip peta</t>
  </si>
  <si>
    <t>&gt;&gt; arsip film dan/atau arsipvideo</t>
  </si>
  <si>
    <t>&gt;&gt; arsip kaset</t>
  </si>
  <si>
    <t>melakukan identifikasi fisik arsip pada kegiatan penyusunan daftar arsip statis dengan rincian:</t>
  </si>
  <si>
    <t>1. memberi nomor definitif pada kartu;</t>
  </si>
  <si>
    <t>2. manuver fisik arsip;</t>
  </si>
  <si>
    <t>3. memberi label pada arsip;</t>
  </si>
  <si>
    <t>4. menata arsip dalam boks; dan</t>
  </si>
  <si>
    <t>5. memberi label pada boks.</t>
  </si>
  <si>
    <t>menyusun inventaris arsip, dengan rincian kegiatan:</t>
  </si>
  <si>
    <t>2. mendeskripsi arsip; dan</t>
  </si>
  <si>
    <t>3. manuver kartu deskripsi</t>
  </si>
  <si>
    <t>melakukan verifikasi fisik arsip pada kegiatan penyusunan inventaris arsip dengan rincian kegiatan:</t>
  </si>
  <si>
    <t>melakukan rewashing arsip film;</t>
  </si>
  <si>
    <t>melakukan recleaning arsip rekaman suara;</t>
  </si>
  <si>
    <t>melakukan rewashing arsip video;</t>
  </si>
  <si>
    <t>melakukan restorasi arsip foto;</t>
  </si>
  <si>
    <t>melaksanakan reproduksi/alih media arsip statis;</t>
  </si>
  <si>
    <t>melakukan penelusuran referensi dan arsip sesuai tema naskah sumber arsip dalam rangka penerbitan naskah sumber arsip; dan</t>
  </si>
  <si>
    <t>melakukan pemindaian dan mengolah hasil pindaian pada kegiatan penyusunan naskah sumber arsip.</t>
  </si>
  <si>
    <t>memberikan Bimbingan Teknis (BINTEK) Pengelolaan Arsip</t>
  </si>
  <si>
    <t>melakukan penilaian kinerja Arsiparis Terampil/Pelaksana, dan Arsiparis Mahir/Pelaksana Lanjutan.</t>
  </si>
  <si>
    <t>Verifikasi Penilaian</t>
  </si>
  <si>
    <t>Arsiparis Ahli Pertama/Pertama</t>
  </si>
  <si>
    <t>Menyeleksi arsip inaktif yang akan dimusnahkan.</t>
  </si>
  <si>
    <t>Laporan dan daftar</t>
  </si>
  <si>
    <t>Membuat daftar arsip inaktif usul musnah.</t>
  </si>
  <si>
    <t>Melaksanakan pemusnahan arsip inaktif.</t>
  </si>
  <si>
    <t>Menyeleksi arsip inaktif yang akan diserahkan.</t>
  </si>
  <si>
    <t>Membuat daftar arsip inaktif usul serah.</t>
  </si>
  <si>
    <t>Melaksanakan penyerahan arsip.</t>
  </si>
  <si>
    <t>Melakukan penelusuran sumber arsip pada kegiatan penyusunan guide arsip.</t>
  </si>
  <si>
    <t>Melakukan rewashing arsip microfilm/microfische.</t>
  </si>
  <si>
    <t>Melakukan laminasi arsip peta dan kearsitekturan.</t>
  </si>
  <si>
    <t>Melakukan penelusuran arsip  sesuai tema pameran arsip.</t>
  </si>
  <si>
    <t>Melakukan pemindaian dan pengolahan hasil pindaian dalam rangka pameran arsip tekstual dan virtual.</t>
  </si>
  <si>
    <t>Menyusun katalog pameran.</t>
  </si>
  <si>
    <t>Memberikan layanan jasa penelusuran arsip statis.</t>
  </si>
  <si>
    <t>Layanan</t>
  </si>
  <si>
    <t>Melakukan penilaian kinerja Arsiparis Terampil, Arsiparis Mahir, Arsiparis Penyelia, dan Arsiparis Ahli Pertama.</t>
  </si>
  <si>
    <t>Melakukan penelusuran referensi dan pencarian data dalam rangka menyusun SOP.</t>
  </si>
  <si>
    <t xml:space="preserve">Melakukan identifikasi dan pengolahan data arsip inaktif.  </t>
  </si>
  <si>
    <t>Melakukan identifikasi dan pengolahan data arsip vital.</t>
  </si>
  <si>
    <t>Melakukan identifikasi dan pengolahan data arsip statis.</t>
  </si>
  <si>
    <t>Arsiparis Ahli Muda/Muda</t>
  </si>
  <si>
    <t>Melakukan identifikasi salinan autentik dari naskah asli arsip terjaga.</t>
  </si>
  <si>
    <t xml:space="preserve">Menilai arsip inaktif yang akan dimusnahkan. </t>
  </si>
  <si>
    <t xml:space="preserve">Menilai arsip inaktif yang akan diserahkan. </t>
  </si>
  <si>
    <t>Memberikan layanan arsip terjaga.</t>
  </si>
  <si>
    <t>Mengidentifikasi khazanah arsip dan menyusun rencana teknis pada kegiatan penyusunan daftar arsip statis.</t>
  </si>
  <si>
    <t>Menyusun skema sementara penataan dan penyimpanan arsip berdasarkan prinsip asal usul.</t>
  </si>
  <si>
    <t>Skema</t>
  </si>
  <si>
    <t>Menyusun draf indeks lokasi.</t>
  </si>
  <si>
    <t>Indeks Lokasi</t>
  </si>
  <si>
    <t xml:space="preserve">Mengidentifikasi khazanah arsip dan menyusun rencana teknis dalam rangka penyusunan daftar arsip statis. </t>
  </si>
  <si>
    <t xml:space="preserve">Melakukan penelusuran sumber data dan referensi dalam rangka penyusunan daftar arsip statis. </t>
  </si>
  <si>
    <t xml:space="preserve">Menyusun skema sementara dalam rangka penyusunan daftar arsip statis. </t>
  </si>
  <si>
    <t xml:space="preserve">Membuat skema definitif dalam rangka penyusunan daftar arsip statis. </t>
  </si>
  <si>
    <t>&gt;&gt; Bahasa Indonesia Kategori I</t>
  </si>
  <si>
    <t xml:space="preserve">Rancangan </t>
  </si>
  <si>
    <t>&gt;&gt; Bahasa Indonesia Kategori II</t>
  </si>
  <si>
    <t>&gt;&gt; Bahasa Indonesia Kategori III</t>
  </si>
  <si>
    <t>&gt;&gt; Bahasa Asing dan Daerah Kategori I</t>
  </si>
  <si>
    <t>&gt;&gt; Bahasa Asing dan Daerah Kategori II</t>
  </si>
  <si>
    <t>&gt;&gt; Bahasa Asing dan Daerah Kategori III</t>
  </si>
  <si>
    <t>&gt;&gt; Perorangan Kategori I</t>
  </si>
  <si>
    <t>&gt;&gt; Perorangan Kategori II</t>
  </si>
  <si>
    <t>Melakukan penulisan rancangan guide arsip.</t>
  </si>
  <si>
    <t xml:space="preserve">Melakukan perbaikan hasil penilaian dan penelaahan rancangan guide arsip pada kegiatan penyusunan guide arsip arsip statis. </t>
  </si>
  <si>
    <t xml:space="preserve">Mengkaji profil pengkisah dalam rangka pengelolaan arsip sejarah lisan. </t>
  </si>
  <si>
    <t xml:space="preserve">Menyusun proposal wawancara dalam rangka pengelolaan arsip sejarah lisan. </t>
  </si>
  <si>
    <t>Laporan/Proposal</t>
  </si>
  <si>
    <t xml:space="preserve">Melaksanakan wawancara dalam rangka pengelolaan arsip sejarah lisan. </t>
  </si>
  <si>
    <t>Melakukan dan menyampaikan hasil wawancara, transkripsi hasil wawancara sejarah lisan, memberikan indeks dan label pada kaset.</t>
  </si>
  <si>
    <t>Laporan/transkrip</t>
  </si>
  <si>
    <t>Melakukan identifikasi, verifikasi, dan penentuan metode terhadap arsip yang akan dipreservasi.</t>
  </si>
  <si>
    <t>1. arsip kertas;</t>
  </si>
  <si>
    <t>2. arsip film;</t>
  </si>
  <si>
    <t>3. arsip rekaman suara;</t>
  </si>
  <si>
    <t>4. arsip video;</t>
  </si>
  <si>
    <t>5. arsip foto;</t>
  </si>
  <si>
    <t>6. arsip microfilm/microfische;</t>
  </si>
  <si>
    <t>7. arsip peta</t>
  </si>
  <si>
    <t>8. arsip kearsitekturan.</t>
  </si>
  <si>
    <t xml:space="preserve">Melakukan penilaian terhadap arsip yang diperbaiki. </t>
  </si>
  <si>
    <t xml:space="preserve">Melakukan identifikasi dan penilaian arsip statis yang akan direproduksi/alih media. </t>
  </si>
  <si>
    <t xml:space="preserve">Melakukan identifikasi dan penilaian arsip statis yang akan diautentikasi. </t>
  </si>
  <si>
    <t xml:space="preserve">Menyusun rencana teknis penyusunan naskah sumber arsip. </t>
  </si>
  <si>
    <t>Rencana/kegiatan perencanaan</t>
  </si>
  <si>
    <t xml:space="preserve">Melakukan penulisan draf naskah sumber arsip. </t>
  </si>
  <si>
    <t>Draf</t>
  </si>
  <si>
    <t xml:space="preserve">Melakukan editing terhadap draf naskah sumber arsip. </t>
  </si>
  <si>
    <t xml:space="preserve">Menyusun rencana teknis  pameran arsip dalam rangka pameran arsip tekstual dan virtual. </t>
  </si>
  <si>
    <t>Proposal</t>
  </si>
  <si>
    <t>Memberikan layanan penyajian informasi khazanah arsip.</t>
  </si>
  <si>
    <t>Melakukan transliterasi dan transkripsi arsip statis.</t>
  </si>
  <si>
    <t>Halaman</t>
  </si>
  <si>
    <t>Memberikan Bimbingan Teknis (BIMTEK) SDM kearsipan.</t>
  </si>
  <si>
    <t>Memberikan penyuluhan kearsipan.</t>
  </si>
  <si>
    <t xml:space="preserve">Memberikan fasilitasi kearsipan. </t>
  </si>
  <si>
    <t xml:space="preserve">Melakukan Monitoring dan Evaluasi (MONEV) sistem informasi kearsipan. </t>
  </si>
  <si>
    <t>Melakukan penilaian kinerja arsiparis terampil, arsiparis mahir, arsiparis penyelia, arsiparis ahli pertama, dan arsiparis ahli muda.</t>
  </si>
  <si>
    <t>Mengolah data SDM Kearsipan dalam rangka Sertifikasi</t>
  </si>
  <si>
    <t>Melakukan verifikasi calon asesi</t>
  </si>
  <si>
    <t>Melakukan verifikasi portofolio asesi</t>
  </si>
  <si>
    <t>Menyiapkan bahan uji kompetensi dalam rangka sertifikasi</t>
  </si>
  <si>
    <t>Memberikan Bimbingan Teknis (BIMTEK) sertifikasi.</t>
  </si>
  <si>
    <t>Membuat sertifikat BIMTEK sertifikasi.</t>
  </si>
  <si>
    <t>Membuat rekapitulasi hasil penilaian Sertifikasi.</t>
  </si>
  <si>
    <t>membuat Berita Acara Hasil Penilaian Sertifikasi</t>
  </si>
  <si>
    <t>Membuat rancangan Keputusan Kepala Hasil Penilaian Sertifikasi</t>
  </si>
  <si>
    <t>Rancangan</t>
  </si>
  <si>
    <t>Membuat sertifikat Sertifikasi</t>
  </si>
  <si>
    <t xml:space="preserve">Melakukan pengujian lapangan pada kegiatan audit Kearsipan. </t>
  </si>
  <si>
    <t xml:space="preserve">Melakukan verifikasi hasil pengisian instrumen akreditasi kearsipan dan portofolio. </t>
  </si>
  <si>
    <t>Melakukan pengamatan lapangan dalam rangka akreditasi kearsipan.</t>
  </si>
  <si>
    <t>Melaksanakan wawancara pada kegiatan audit kearsipan.</t>
  </si>
  <si>
    <t xml:space="preserve">Menyusun daftar inventaris masalah Norma, Standar, Prosedur dan Kriteria (NSPK) yang berlaku di tingkat nasional. </t>
  </si>
  <si>
    <t xml:space="preserve">Menyusun daftar inventaris masalah dalam rangka penyusunan Norma, Standar, Prosedur dan Kriteria (NSPK) yang berlaku di tingkat daerah dan instansi. </t>
  </si>
  <si>
    <t>Menyusun konsepsi SOP.</t>
  </si>
  <si>
    <t>Menyusun rancangan SOP.</t>
  </si>
  <si>
    <t>Melakukan identifikasi dan pengolahan data arsip terjaga.</t>
  </si>
  <si>
    <t>Melakukan entri dan penyajian data dan informasi arsip statis untuk SIKN dan JIKN dalam bentuk metadata dan atau kopi digital.</t>
  </si>
  <si>
    <t>Arsiparis Ahli Madya/Madya</t>
  </si>
  <si>
    <t>Melakukan identifikasi, penilaian, dan verifikasi serta penyusunan naskah persetujuan JRA bagi Lembaga Negara, Pemerintah Daerah, Perguruan Tinggi Negeri, dan Badan Usaha Milik Negara/Badan Usaha Milik Daerah, dengan rincian kegiatan :</t>
  </si>
  <si>
    <t xml:space="preserve">Telaah/laporan </t>
  </si>
  <si>
    <t>1. melakukan identifikasi</t>
  </si>
  <si>
    <t>2. melakukan penilaian/verifikasi</t>
  </si>
  <si>
    <t>3. menyusun naskah persetujuan</t>
  </si>
  <si>
    <t>Melakukan identifikasi, penilaian, dan verifikasi serta penyusunan naskah pertimbangan JRA bagi Perguruan Tinggi Swasta, Perusahaan Swasta, Organisasi Politik, dan Organisasi Masyarakat.</t>
  </si>
  <si>
    <t>3. menyusunan naskah pertimbangan</t>
  </si>
  <si>
    <t>Melakukan identifikasi, penilaian dan verifikasi serta penyusunan naskah persetujuan pemusnahan arsip bagi Lembaga Negara, Pemerintah Daerah, Perguruan Tinggi Negeri, dan Badan Usaha Milik Negara/Badan Usaha Milik Daerah.</t>
  </si>
  <si>
    <t>3. menyusunan naskah persetujuan</t>
  </si>
  <si>
    <t>Melakukan identifikasi, penilaian, dan verifikasi serta penyusunan naskah pertimbangan pemusnahan arsip bagi Perguruan Tinggi Swasta, Perusahaan Swasta, Organisasi Politik, dan Organisasi Masyarakat, dengan rincian kegiatan :</t>
  </si>
  <si>
    <t>Melakukan verifikasi Arsip Statis yang akan diserahkan.</t>
  </si>
  <si>
    <t>Laporan/daftar</t>
  </si>
  <si>
    <t>Melakukan Identifikasi khazanah dan menyusun rencana teknis pada kegiatan penyusunan inventaris arsip statis.</t>
  </si>
  <si>
    <t>Melakukan penelusuran sumber data dan referensi pada kegiatan penyusunan inventaris arsip.</t>
  </si>
  <si>
    <t>Menyusun skema sementara pada kegiatan penyusunan inventaris arsip.</t>
  </si>
  <si>
    <t>Menyusun skema definitif dalam rangka penyusunan inventaris.</t>
  </si>
  <si>
    <t>Melakukan penulisan inventaris, uji petik, dan perbaikan hasil uji petik pada kegiatan penyusunan inventaris arsip statis.</t>
  </si>
  <si>
    <t>Melakukan identifikasi dan menyusun rencana teknis pada kegiatan penyusunan guide arsip.</t>
  </si>
  <si>
    <t>Melakukan penilaian dan penelaahan rancangan guide arsip pada kegiatan penyusunan guide arsip.</t>
  </si>
  <si>
    <t>Menilai naskah sumber arsip dalam rangka penerbitan naskah sumber arsip.</t>
  </si>
  <si>
    <t>Telaah</t>
  </si>
  <si>
    <t>Memberikan konsultasi layanan arsip statis.</t>
  </si>
  <si>
    <t>Melakukan bimbingan teknis instrumen akreditasi kearsipan.</t>
  </si>
  <si>
    <t>Memberikan Bimbingan dan Konsultasi (BIMKOS) Penyelenggaraan Kearsipan.</t>
  </si>
  <si>
    <t>Melakukan supervisi penyelenggaraan kearsipan.</t>
  </si>
  <si>
    <t>Melakukan analisis rencana kebutuhan jabatan Arsiparis.</t>
  </si>
  <si>
    <t>Melakukan evaluasi fungsi dan tugas jabatan  Arsiparis.</t>
  </si>
  <si>
    <t xml:space="preserve">Melakukan penilaian kinerja Arsiparis Terampil, Arsiparis Mahir, Arsiparis Penyelia, Arsiparis Ahli Pertama, Arsiparis Ahli Muda, dan Arsiparis Ahli Madya; </t>
  </si>
  <si>
    <t>Menyusun materi uji kompetensi dalam rangka Sertifikasi bagi jenjang dibawah sampai dengan Arsiparis Ahli Muda.</t>
  </si>
  <si>
    <t>&gt;&gt; Pilihan ganda</t>
  </si>
  <si>
    <t>&gt;&gt; Praktek</t>
  </si>
  <si>
    <t>&gt;&gt; Wawancara</t>
  </si>
  <si>
    <t>Wawancara</t>
  </si>
  <si>
    <t>Menyusun Rencana Kerja Audit Kearsipan (RKA).</t>
  </si>
  <si>
    <t>Menyusun laporan audit kearsipan.</t>
  </si>
  <si>
    <t>Monitoring hasil pengawasan kearsipan.</t>
  </si>
  <si>
    <t>Melakukan wawancara dalam rangka akreditasi kearsipan.</t>
  </si>
  <si>
    <t>Menyusun rekomendasi hasil akreditasi (ringkasan eksekutif).</t>
  </si>
  <si>
    <t>Melakukan penelusuran referensi dan pencarian data dalam rangka menyusun Norma, Standar, Prosedur dan Kriteria (NSPK) yang berlaku di tingkat nasional.</t>
  </si>
  <si>
    <t>Melakukan penyusunan naskah akademik Norma, Standar, Prosedur dan Kriteria (NSPK) yang berlaku di tingkat nasional.</t>
  </si>
  <si>
    <t>Naskah Akademik</t>
  </si>
  <si>
    <t>Menyusun konsepsi Norma, Standar, Prosedur dan Kriteria (NSPK) yang berlaku di tingkat nasional.</t>
  </si>
  <si>
    <t>Konsepsi</t>
  </si>
  <si>
    <t>Menyusun Daftar Inventaris Masalah Norma, Standar, Prosedur dan Kriteria (NSPK) yang berlaku di tingkat daerah dan instansi.</t>
  </si>
  <si>
    <t>Melakukan penyusunan naskah akademik Norma, Standar, Prosedur dan Kriteria (NSPK) yang berlaku di tingkat daerah dan instansional.</t>
  </si>
  <si>
    <t>Menyusun konsepsi Norma, Standar, Prosedur dan Kriteria (NSPK) yang berlaku di tingkat daerah dan instansi.</t>
  </si>
  <si>
    <t>Melakukan identifikasi dan pengolahan data kearsipan untuk JIKN.</t>
  </si>
  <si>
    <t>Waktu Kerja Efektiv (WKE)</t>
  </si>
  <si>
    <t>menit</t>
  </si>
  <si>
    <t>Isikan Waktu Kerja Efektiv Instansi atau isi 74000</t>
  </si>
  <si>
    <t>Total Beban Kerja Kearsipan</t>
  </si>
  <si>
    <t xml:space="preserve"> </t>
  </si>
  <si>
    <t>Formulir pengukuran ini untuk satu lingkungan unit kerja</t>
  </si>
  <si>
    <t>Menu</t>
  </si>
  <si>
    <t>SDM</t>
  </si>
  <si>
    <t>Daftar/ min 10 nomor</t>
  </si>
  <si>
    <t>Nomor/ 10 nomor</t>
  </si>
  <si>
    <t>Daftar/ min 100 nomor</t>
  </si>
  <si>
    <t>Daftar/min 100 nomor</t>
  </si>
  <si>
    <t>Daftar/min</t>
  </si>
  <si>
    <t>50 Nomor</t>
  </si>
  <si>
    <t>20 Nomor</t>
  </si>
  <si>
    <t xml:space="preserve">Daftar/min 100 nomor </t>
  </si>
  <si>
    <t xml:space="preserve">Daftar/min 50 nomor </t>
  </si>
  <si>
    <t xml:space="preserve">Daftar/min 20 nomor </t>
  </si>
  <si>
    <t>Daftar/ min 50 Nomor</t>
  </si>
  <si>
    <t>Daftar/ min 100 Nomor</t>
  </si>
  <si>
    <t>min 50 Nomor</t>
  </si>
  <si>
    <t>min 20 Nomor</t>
  </si>
  <si>
    <t>&gt;&gt; Bahasa Indonesia Kategori I (1-10 ML)</t>
  </si>
  <si>
    <t>&gt;&gt; Bahasa Indonesia Kategori II (11-50 ML)</t>
  </si>
  <si>
    <t>&gt;&gt; Bahasa Indonesia Kategori III (51-200ML)</t>
  </si>
  <si>
    <t>&gt;&gt; Bahasa Asing dan Daerah Kategori I(1-10ML)</t>
  </si>
  <si>
    <t>&gt;&gt; Bahasa Asing dan Daerah Kategori II (11-50ML)</t>
  </si>
  <si>
    <t>&gt;&gt; Bahasa Asing dan Daerah Kategori III(51-200 ML)</t>
  </si>
  <si>
    <t>min 50 Nomor Katalog</t>
  </si>
  <si>
    <r>
      <t xml:space="preserve">Verifikasi </t>
    </r>
    <r>
      <rPr>
        <sz val="12"/>
        <color rgb="FFFF0000"/>
        <rFont val="Bookman Old Style"/>
        <family val="1"/>
      </rPr>
      <t>hasil</t>
    </r>
    <r>
      <rPr>
        <sz val="12"/>
        <rFont val="Bookman Old Style"/>
        <family val="1"/>
      </rPr>
      <t xml:space="preserve"> Penilaian </t>
    </r>
    <r>
      <rPr>
        <sz val="12"/>
        <color rgb="FFFF0000"/>
        <rFont val="Bookman Old Style"/>
        <family val="1"/>
      </rPr>
      <t>per arsiparis</t>
    </r>
  </si>
  <si>
    <t>Melakukan uji/penilaian kompetensi bagi jenjang dibawah sampai dengan Arsiparis Ahli Muda. (pilihan ganda)</t>
  </si>
  <si>
    <t>orang</t>
  </si>
  <si>
    <t>Melakukan penilaian hasil uji kompetensi dalam rangka sertifikasi bagi jenjang dibawah sampai dengan Arsiparis Ahli Muda. (pilihan ganda)</t>
  </si>
  <si>
    <t>Nomor /orang</t>
  </si>
  <si>
    <t>Membuat Materi Bimbingan dan Konsultasi (BIMKOS) Penyelenggaraan Kearsipan.</t>
  </si>
  <si>
    <t>Nomor/ orang</t>
  </si>
  <si>
    <t>Lembar</t>
  </si>
  <si>
    <t>Soal (40 soal)</t>
  </si>
  <si>
    <t>Soal (8 soal)</t>
  </si>
  <si>
    <t>Soal (6 soal)</t>
  </si>
  <si>
    <t>Konsep/ Draft</t>
  </si>
  <si>
    <t>Rancangan/ Draft</t>
  </si>
  <si>
    <t>Isikan Data dan atau Keterangan pada formulir pada cell berwarna pink = jumlah beban dan keterangan &lt;jika diperlukan&gt;</t>
  </si>
  <si>
    <t>Melakukan penulisan daftar arsip statis, uji petik, dan perbaikan hasil uji petik.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</si>
</sst>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_);_(* \(#,##0\);_(* &quot;-&quot;_);_(@_)"/>
    <numFmt numFmtId="165" formatCode="_(* #,##0.00_);_(* \(#,##0.00\);_(* &quot;-&quot;??_);_(@_)"/>
    <numFmt numFmtId="166" formatCode="0.0000"/>
    <numFmt numFmtId="167" formatCode="#,##0.000_);\(#,##0.000\)"/>
  </numFmts>
  <fonts count="35" x14ac:knownFonts="1">
    <font>
      <sz val="12"/>
      <color theme="1"/>
      <name val="Cambri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Bookman Old Style"/>
      <family val="1"/>
    </font>
    <font>
      <sz val="11"/>
      <color theme="1"/>
      <name val="Calibri"/>
      <family val="2"/>
      <scheme val="minor"/>
    </font>
    <font>
      <sz val="12"/>
      <color theme="1"/>
      <name val="Bookman Old Style"/>
      <family val="1"/>
    </font>
    <font>
      <b/>
      <i/>
      <sz val="12"/>
      <color theme="1"/>
      <name val="Bookman Old Style"/>
      <family val="1"/>
    </font>
    <font>
      <b/>
      <sz val="12"/>
      <color theme="1"/>
      <name val="Bookman Old Style"/>
      <family val="1"/>
    </font>
    <font>
      <b/>
      <sz val="11"/>
      <color theme="1"/>
      <name val="Bookman Old Style"/>
      <family val="1"/>
    </font>
    <font>
      <b/>
      <sz val="12"/>
      <color rgb="FFF03C40"/>
      <name val="Bookman Old Style"/>
      <family val="1"/>
    </font>
    <font>
      <sz val="12"/>
      <color rgb="FFFF0000"/>
      <name val="Bookman Old Style"/>
      <family val="1"/>
    </font>
    <font>
      <b/>
      <sz val="14"/>
      <color theme="1"/>
      <name val="Bookman Old Style"/>
      <family val="1"/>
    </font>
    <font>
      <sz val="12"/>
      <color theme="0"/>
      <name val="Bookman Old Style"/>
      <family val="1"/>
    </font>
    <font>
      <sz val="10"/>
      <color theme="0" tint="-4.9989318521683403E-2"/>
      <name val="Bookman Old Style"/>
      <family val="1"/>
    </font>
    <font>
      <i/>
      <sz val="12"/>
      <color rgb="FFFF0000"/>
      <name val="Bookman Old Style"/>
      <family val="1"/>
    </font>
    <font>
      <sz val="12"/>
      <color rgb="FF000000"/>
      <name val="Bookman Old Style"/>
      <family val="1"/>
    </font>
    <font>
      <i/>
      <sz val="12"/>
      <color rgb="FF000000"/>
      <name val="Bookman Old Style"/>
      <family val="1"/>
    </font>
    <font>
      <b/>
      <sz val="12"/>
      <color rgb="FF000000"/>
      <name val="Bookman Old Style"/>
      <family val="1"/>
    </font>
    <font>
      <sz val="11"/>
      <color theme="1"/>
      <name val="Bookman Old Style"/>
      <family val="1"/>
    </font>
    <font>
      <b/>
      <sz val="12"/>
      <name val="Bookman Old Style"/>
      <family val="1"/>
    </font>
    <font>
      <sz val="11"/>
      <name val="Bookman Old Style"/>
      <family val="1"/>
    </font>
    <font>
      <sz val="12"/>
      <color theme="6" tint="-0.499984740745262"/>
      <name val="Cambria"/>
      <family val="2"/>
    </font>
    <font>
      <sz val="12"/>
      <color theme="9" tint="-0.249977111117893"/>
      <name val="Cambria"/>
      <family val="2"/>
    </font>
    <font>
      <b/>
      <sz val="12"/>
      <color rgb="FF425222"/>
      <name val="Cambria"/>
      <family val="1"/>
    </font>
    <font>
      <i/>
      <sz val="10"/>
      <color theme="1"/>
      <name val="Cambria"/>
      <family val="1"/>
    </font>
    <font>
      <b/>
      <sz val="12"/>
      <color theme="9" tint="-0.249977111117893"/>
      <name val="Cambria"/>
      <family val="1"/>
    </font>
    <font>
      <i/>
      <sz val="12"/>
      <color rgb="FF425222"/>
      <name val="Cambria"/>
      <family val="1"/>
    </font>
    <font>
      <b/>
      <i/>
      <sz val="12"/>
      <color rgb="FF425222"/>
      <name val="Cambria"/>
      <family val="1"/>
    </font>
    <font>
      <b/>
      <i/>
      <sz val="10"/>
      <color theme="9" tint="-0.249977111117893"/>
      <name val="Cambria"/>
      <family val="1"/>
    </font>
    <font>
      <b/>
      <sz val="11"/>
      <color rgb="FFFF0000"/>
      <name val="Bookman Old Style"/>
      <family val="1"/>
    </font>
    <font>
      <b/>
      <sz val="11"/>
      <color rgb="FF000000"/>
      <name val="Bookman Old Style"/>
      <family val="1"/>
    </font>
    <font>
      <b/>
      <sz val="11"/>
      <name val="Bookman Old Style"/>
      <family val="1"/>
    </font>
    <font>
      <sz val="12"/>
      <color rgb="FFCEDDAB"/>
      <name val="Cambria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theme="6" tint="-0.499984740745262"/>
      </left>
      <right style="double">
        <color theme="6" tint="-0.499984740745262"/>
      </right>
      <top style="double">
        <color theme="6" tint="-0.499984740745262"/>
      </top>
      <bottom style="double">
        <color theme="6" tint="-0.499984740745262"/>
      </bottom>
      <diagonal/>
    </border>
    <border>
      <left style="double">
        <color theme="9" tint="-0.24994659260841701"/>
      </left>
      <right style="double">
        <color theme="9" tint="-0.24994659260841701"/>
      </right>
      <top style="double">
        <color theme="9" tint="-0.24994659260841701"/>
      </top>
      <bottom style="double">
        <color theme="9" tint="-0.24994659260841701"/>
      </bottom>
      <diagonal/>
    </border>
    <border>
      <left style="double">
        <color theme="6" tint="-0.24994659260841701"/>
      </left>
      <right/>
      <top style="double">
        <color theme="6" tint="-0.24994659260841701"/>
      </top>
      <bottom style="double">
        <color theme="6" tint="-0.24994659260841701"/>
      </bottom>
      <diagonal/>
    </border>
    <border>
      <left/>
      <right/>
      <top style="double">
        <color theme="6" tint="-0.24994659260841701"/>
      </top>
      <bottom style="double">
        <color theme="6" tint="-0.24994659260841701"/>
      </bottom>
      <diagonal/>
    </border>
  </borders>
  <cellStyleXfs count="12">
    <xf numFmtId="0" fontId="0" fillId="0" borderId="0"/>
    <xf numFmtId="164" fontId="4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2" fillId="0" borderId="0"/>
    <xf numFmtId="0" fontId="1" fillId="0" borderId="0"/>
    <xf numFmtId="0" fontId="1" fillId="0" borderId="0"/>
  </cellStyleXfs>
  <cellXfs count="194">
    <xf numFmtId="0" fontId="0" fillId="0" borderId="0" xfId="0"/>
    <xf numFmtId="0" fontId="5" fillId="0" borderId="0" xfId="7" applyFont="1" applyAlignment="1">
      <alignment vertical="center"/>
    </xf>
    <xf numFmtId="166" fontId="5" fillId="0" borderId="0" xfId="7" applyNumberFormat="1" applyFont="1" applyAlignment="1">
      <alignment vertical="center"/>
    </xf>
    <xf numFmtId="0" fontId="5" fillId="0" borderId="1" xfId="7" applyFont="1" applyBorder="1" applyAlignment="1">
      <alignment vertical="top" wrapText="1"/>
    </xf>
    <xf numFmtId="0" fontId="0" fillId="0" borderId="0" xfId="0" applyAlignment="1">
      <alignment vertical="center"/>
    </xf>
    <xf numFmtId="0" fontId="7" fillId="0" borderId="0" xfId="7" applyFont="1"/>
    <xf numFmtId="0" fontId="7" fillId="0" borderId="0" xfId="0" applyFont="1"/>
    <xf numFmtId="0" fontId="7" fillId="0" borderId="0" xfId="7" applyFont="1" applyAlignment="1">
      <alignment vertical="center"/>
    </xf>
    <xf numFmtId="0" fontId="7" fillId="0" borderId="0" xfId="7" applyFont="1" applyAlignment="1">
      <alignment horizontal="center" vertical="center"/>
    </xf>
    <xf numFmtId="0" fontId="7" fillId="0" borderId="0" xfId="7" applyFont="1" applyAlignment="1">
      <alignment vertical="top"/>
    </xf>
    <xf numFmtId="0" fontId="9" fillId="0" borderId="1" xfId="7" applyFont="1" applyBorder="1" applyAlignment="1">
      <alignment horizontal="center" vertical="center" wrapText="1"/>
    </xf>
    <xf numFmtId="0" fontId="10" fillId="3" borderId="6" xfId="7" applyFont="1" applyFill="1" applyBorder="1" applyAlignment="1">
      <alignment horizontal="center" vertical="center" wrapText="1"/>
    </xf>
    <xf numFmtId="0" fontId="8" fillId="2" borderId="1" xfId="7" applyFont="1" applyFill="1" applyBorder="1" applyAlignment="1">
      <alignment horizontal="center" vertical="center"/>
    </xf>
    <xf numFmtId="0" fontId="8" fillId="2" borderId="2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center" vertical="center"/>
    </xf>
    <xf numFmtId="0" fontId="7" fillId="0" borderId="2" xfId="0" applyFont="1" applyBorder="1" applyAlignment="1">
      <alignment vertical="top" wrapText="1"/>
    </xf>
    <xf numFmtId="164" fontId="7" fillId="0" borderId="3" xfId="7" applyNumberFormat="1" applyFont="1" applyBorder="1" applyAlignment="1">
      <alignment vertical="top" wrapText="1"/>
    </xf>
    <xf numFmtId="0" fontId="7" fillId="0" borderId="1" xfId="7" applyFont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7" fillId="0" borderId="5" xfId="7" applyFont="1" applyBorder="1" applyAlignment="1">
      <alignment horizontal="center" vertical="center" wrapText="1"/>
    </xf>
    <xf numFmtId="164" fontId="5" fillId="0" borderId="5" xfId="7" applyNumberFormat="1" applyFont="1" applyBorder="1" applyAlignment="1">
      <alignment vertical="center" wrapText="1"/>
    </xf>
    <xf numFmtId="167" fontId="11" fillId="0" borderId="6" xfId="4" applyNumberFormat="1" applyFont="1" applyBorder="1" applyAlignment="1">
      <alignment vertical="center"/>
    </xf>
    <xf numFmtId="0" fontId="7" fillId="0" borderId="6" xfId="4" applyFont="1" applyBorder="1" applyAlignment="1">
      <alignment vertical="center"/>
    </xf>
    <xf numFmtId="164" fontId="5" fillId="0" borderId="5" xfId="7" applyNumberFormat="1" applyFont="1" applyBorder="1" applyAlignment="1">
      <alignment horizontal="center" vertical="center" wrapText="1"/>
    </xf>
    <xf numFmtId="0" fontId="7" fillId="0" borderId="6" xfId="7" applyFont="1" applyBorder="1" applyAlignment="1">
      <alignment horizontal="center" vertical="top" wrapText="1"/>
    </xf>
    <xf numFmtId="0" fontId="7" fillId="4" borderId="5" xfId="7" applyFont="1" applyFill="1" applyBorder="1" applyAlignment="1">
      <alignment vertical="center"/>
    </xf>
    <xf numFmtId="0" fontId="7" fillId="0" borderId="0" xfId="0" applyFont="1" applyAlignment="1">
      <alignment vertical="center" wrapText="1"/>
    </xf>
    <xf numFmtId="164" fontId="7" fillId="0" borderId="0" xfId="7" applyNumberFormat="1" applyFont="1" applyAlignment="1">
      <alignment vertical="center"/>
    </xf>
    <xf numFmtId="164" fontId="5" fillId="0" borderId="0" xfId="7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5" fillId="5" borderId="1" xfId="7" applyFont="1" applyFill="1" applyBorder="1" applyAlignment="1" applyProtection="1">
      <alignment vertical="top" wrapText="1"/>
      <protection locked="0"/>
    </xf>
    <xf numFmtId="0" fontId="7" fillId="5" borderId="1" xfId="7" applyFont="1" applyFill="1" applyBorder="1" applyAlignment="1" applyProtection="1">
      <alignment vertical="top" wrapText="1"/>
      <protection locked="0"/>
    </xf>
    <xf numFmtId="0" fontId="7" fillId="5" borderId="6" xfId="7" applyFont="1" applyFill="1" applyBorder="1" applyAlignment="1" applyProtection="1">
      <alignment vertical="top" wrapText="1"/>
      <protection locked="0"/>
    </xf>
    <xf numFmtId="0" fontId="15" fillId="0" borderId="0" xfId="7" applyFont="1" applyAlignment="1">
      <alignment vertical="center"/>
    </xf>
    <xf numFmtId="0" fontId="5" fillId="5" borderId="6" xfId="7" applyFont="1" applyFill="1" applyBorder="1" applyAlignment="1" applyProtection="1">
      <alignment vertical="top" wrapText="1"/>
      <protection locked="0"/>
    </xf>
    <xf numFmtId="0" fontId="7" fillId="0" borderId="0" xfId="7" applyFont="1" applyProtection="1">
      <protection locked="0"/>
    </xf>
    <xf numFmtId="0" fontId="16" fillId="0" borderId="0" xfId="9" applyFont="1" applyAlignment="1" applyProtection="1">
      <alignment horizontal="left" vertical="center"/>
      <protection locked="0"/>
    </xf>
    <xf numFmtId="0" fontId="17" fillId="0" borderId="6" xfId="0" applyFont="1" applyBorder="1" applyAlignment="1">
      <alignment horizontal="justify" vertical="center"/>
    </xf>
    <xf numFmtId="0" fontId="7" fillId="0" borderId="2" xfId="7" applyFont="1" applyBorder="1" applyAlignment="1">
      <alignment horizontal="center" vertical="top" wrapText="1"/>
    </xf>
    <xf numFmtId="0" fontId="17" fillId="0" borderId="6" xfId="0" applyFont="1" applyBorder="1" applyAlignment="1">
      <alignment vertical="center" wrapText="1"/>
    </xf>
    <xf numFmtId="164" fontId="7" fillId="0" borderId="3" xfId="7" applyNumberFormat="1" applyFont="1" applyBorder="1" applyAlignment="1">
      <alignment vertical="top"/>
    </xf>
    <xf numFmtId="0" fontId="0" fillId="6" borderId="0" xfId="0" applyFill="1"/>
    <xf numFmtId="0" fontId="7" fillId="0" borderId="0" xfId="10" applyFont="1"/>
    <xf numFmtId="0" fontId="7" fillId="0" borderId="0" xfId="10" applyFont="1" applyAlignment="1">
      <alignment vertical="center"/>
    </xf>
    <xf numFmtId="0" fontId="7" fillId="0" borderId="0" xfId="10" applyFont="1" applyAlignment="1">
      <alignment horizontal="center" vertical="center"/>
    </xf>
    <xf numFmtId="0" fontId="7" fillId="0" borderId="0" xfId="10" applyFont="1" applyProtection="1">
      <protection locked="0"/>
    </xf>
    <xf numFmtId="0" fontId="12" fillId="0" borderId="0" xfId="10" applyFont="1" applyProtection="1">
      <protection locked="0"/>
    </xf>
    <xf numFmtId="0" fontId="12" fillId="0" borderId="0" xfId="10" applyFont="1"/>
    <xf numFmtId="0" fontId="16" fillId="0" borderId="0" xfId="11" applyFont="1" applyAlignment="1" applyProtection="1">
      <alignment horizontal="left" vertical="center"/>
      <protection locked="0"/>
    </xf>
    <xf numFmtId="0" fontId="7" fillId="0" borderId="0" xfId="10" applyFont="1" applyAlignment="1">
      <alignment vertical="top"/>
    </xf>
    <xf numFmtId="0" fontId="9" fillId="0" borderId="6" xfId="10" applyFont="1" applyBorder="1" applyAlignment="1">
      <alignment horizontal="center" vertical="center" wrapText="1"/>
    </xf>
    <xf numFmtId="0" fontId="10" fillId="3" borderId="6" xfId="10" applyFont="1" applyFill="1" applyBorder="1" applyAlignment="1">
      <alignment horizontal="center" vertical="center" wrapText="1"/>
    </xf>
    <xf numFmtId="0" fontId="8" fillId="2" borderId="6" xfId="10" applyFont="1" applyFill="1" applyBorder="1" applyAlignment="1">
      <alignment horizontal="center" vertical="center"/>
    </xf>
    <xf numFmtId="0" fontId="8" fillId="2" borderId="2" xfId="10" applyFont="1" applyFill="1" applyBorder="1" applyAlignment="1">
      <alignment horizontal="center" vertical="center"/>
    </xf>
    <xf numFmtId="0" fontId="8" fillId="2" borderId="3" xfId="10" applyFont="1" applyFill="1" applyBorder="1" applyAlignment="1">
      <alignment horizontal="center" vertical="center"/>
    </xf>
    <xf numFmtId="0" fontId="7" fillId="0" borderId="6" xfId="10" applyFont="1" applyBorder="1" applyAlignment="1">
      <alignment horizontal="center" vertical="top" wrapText="1"/>
    </xf>
    <xf numFmtId="164" fontId="7" fillId="0" borderId="3" xfId="10" applyNumberFormat="1" applyFont="1" applyBorder="1" applyAlignment="1">
      <alignment vertical="top" wrapText="1"/>
    </xf>
    <xf numFmtId="0" fontId="7" fillId="0" borderId="5" xfId="10" applyFont="1" applyBorder="1" applyAlignment="1">
      <alignment horizontal="center" vertical="center" wrapText="1"/>
    </xf>
    <xf numFmtId="164" fontId="5" fillId="0" borderId="5" xfId="10" applyNumberFormat="1" applyFont="1" applyBorder="1" applyAlignment="1">
      <alignment vertical="center" wrapText="1"/>
    </xf>
    <xf numFmtId="0" fontId="5" fillId="5" borderId="6" xfId="10" applyFont="1" applyFill="1" applyBorder="1" applyAlignment="1" applyProtection="1">
      <alignment vertical="top" wrapText="1"/>
      <protection locked="0"/>
    </xf>
    <xf numFmtId="0" fontId="5" fillId="0" borderId="6" xfId="10" applyFont="1" applyBorder="1" applyAlignment="1">
      <alignment vertical="top" wrapText="1"/>
    </xf>
    <xf numFmtId="166" fontId="14" fillId="4" borderId="6" xfId="10" applyNumberFormat="1" applyFont="1" applyFill="1" applyBorder="1" applyAlignment="1">
      <alignment vertical="top" wrapText="1"/>
    </xf>
    <xf numFmtId="0" fontId="7" fillId="5" borderId="6" xfId="10" applyFont="1" applyFill="1" applyBorder="1" applyAlignment="1" applyProtection="1">
      <alignment vertical="top" wrapText="1"/>
      <protection locked="0"/>
    </xf>
    <xf numFmtId="164" fontId="5" fillId="0" borderId="5" xfId="10" applyNumberFormat="1" applyFont="1" applyBorder="1" applyAlignment="1">
      <alignment horizontal="center" vertical="center" wrapText="1"/>
    </xf>
    <xf numFmtId="164" fontId="5" fillId="0" borderId="3" xfId="10" applyNumberFormat="1" applyFont="1" applyBorder="1" applyAlignment="1">
      <alignment vertical="top" wrapText="1"/>
    </xf>
    <xf numFmtId="0" fontId="5" fillId="0" borderId="6" xfId="10" applyFont="1" applyBorder="1" applyAlignment="1">
      <alignment horizontal="center" vertical="top" wrapText="1"/>
    </xf>
    <xf numFmtId="0" fontId="7" fillId="4" borderId="5" xfId="10" applyFont="1" applyFill="1" applyBorder="1" applyAlignment="1">
      <alignment vertical="center"/>
    </xf>
    <xf numFmtId="164" fontId="7" fillId="0" borderId="0" xfId="10" applyNumberFormat="1" applyFont="1" applyAlignment="1">
      <alignment vertical="center"/>
    </xf>
    <xf numFmtId="164" fontId="5" fillId="0" borderId="0" xfId="10" applyNumberFormat="1" applyFont="1" applyAlignment="1">
      <alignment vertical="center"/>
    </xf>
    <xf numFmtId="0" fontId="5" fillId="0" borderId="0" xfId="10" applyFont="1" applyAlignment="1">
      <alignment vertical="center"/>
    </xf>
    <xf numFmtId="166" fontId="5" fillId="0" borderId="0" xfId="10" applyNumberFormat="1" applyFont="1" applyAlignment="1">
      <alignment vertical="center"/>
    </xf>
    <xf numFmtId="0" fontId="7" fillId="0" borderId="6" xfId="0" applyFont="1" applyBorder="1" applyAlignment="1">
      <alignment horizontal="justify" vertical="center"/>
    </xf>
    <xf numFmtId="0" fontId="7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 wrapText="1"/>
    </xf>
    <xf numFmtId="0" fontId="7" fillId="4" borderId="6" xfId="10" applyFont="1" applyFill="1" applyBorder="1" applyAlignment="1">
      <alignment horizontal="center" vertical="top" wrapText="1"/>
    </xf>
    <xf numFmtId="0" fontId="8" fillId="2" borderId="7" xfId="10" applyFont="1" applyFill="1" applyBorder="1" applyAlignment="1">
      <alignment horizontal="center" vertical="center"/>
    </xf>
    <xf numFmtId="0" fontId="20" fillId="0" borderId="3" xfId="0" applyFont="1" applyBorder="1" applyAlignment="1">
      <alignment horizontal="justify" vertical="center" wrapText="1"/>
    </xf>
    <xf numFmtId="0" fontId="20" fillId="0" borderId="6" xfId="0" applyFont="1" applyBorder="1" applyAlignment="1">
      <alignment horizontal="justify" vertical="center"/>
    </xf>
    <xf numFmtId="0" fontId="5" fillId="0" borderId="6" xfId="0" applyFont="1" applyBorder="1" applyAlignment="1">
      <alignment horizontal="justify" vertical="center"/>
    </xf>
    <xf numFmtId="0" fontId="5" fillId="0" borderId="6" xfId="0" applyFont="1" applyBorder="1" applyAlignment="1">
      <alignment horizontal="left" vertical="center"/>
    </xf>
    <xf numFmtId="0" fontId="5" fillId="0" borderId="3" xfId="0" applyFont="1" applyBorder="1" applyAlignment="1">
      <alignment horizontal="justify" vertical="top" wrapText="1"/>
    </xf>
    <xf numFmtId="0" fontId="5" fillId="0" borderId="3" xfId="0" applyFont="1" applyBorder="1" applyAlignment="1">
      <alignment vertical="top" wrapText="1"/>
    </xf>
    <xf numFmtId="0" fontId="20" fillId="0" borderId="3" xfId="0" applyFont="1" applyBorder="1" applyAlignment="1">
      <alignment vertical="top" wrapText="1"/>
    </xf>
    <xf numFmtId="0" fontId="19" fillId="7" borderId="6" xfId="0" applyFont="1" applyFill="1" applyBorder="1" applyAlignment="1">
      <alignment horizontal="justify" vertical="center"/>
    </xf>
    <xf numFmtId="0" fontId="7" fillId="7" borderId="2" xfId="7" applyFont="1" applyFill="1" applyBorder="1" applyAlignment="1">
      <alignment horizontal="center" vertical="top" wrapText="1"/>
    </xf>
    <xf numFmtId="0" fontId="7" fillId="7" borderId="2" xfId="0" applyFont="1" applyFill="1" applyBorder="1" applyAlignment="1">
      <alignment vertical="top" wrapText="1"/>
    </xf>
    <xf numFmtId="164" fontId="7" fillId="7" borderId="3" xfId="7" applyNumberFormat="1" applyFont="1" applyFill="1" applyBorder="1" applyAlignment="1">
      <alignment vertical="top"/>
    </xf>
    <xf numFmtId="0" fontId="7" fillId="7" borderId="1" xfId="7" applyFont="1" applyFill="1" applyBorder="1" applyAlignment="1">
      <alignment horizontal="center" vertical="top" wrapText="1"/>
    </xf>
    <xf numFmtId="0" fontId="5" fillId="7" borderId="1" xfId="7" applyFont="1" applyFill="1" applyBorder="1" applyAlignment="1">
      <alignment vertical="top" wrapText="1"/>
    </xf>
    <xf numFmtId="166" fontId="14" fillId="7" borderId="6" xfId="7" applyNumberFormat="1" applyFont="1" applyFill="1" applyBorder="1" applyAlignment="1">
      <alignment vertical="top" wrapText="1"/>
    </xf>
    <xf numFmtId="164" fontId="7" fillId="7" borderId="3" xfId="7" applyNumberFormat="1" applyFont="1" applyFill="1" applyBorder="1" applyAlignment="1">
      <alignment vertical="top" wrapText="1"/>
    </xf>
    <xf numFmtId="0" fontId="7" fillId="7" borderId="6" xfId="7" applyFont="1" applyFill="1" applyBorder="1" applyAlignment="1">
      <alignment horizontal="center" vertical="top" wrapText="1"/>
    </xf>
    <xf numFmtId="0" fontId="5" fillId="7" borderId="6" xfId="7" applyFont="1" applyFill="1" applyBorder="1" applyAlignment="1">
      <alignment vertical="top" wrapText="1"/>
    </xf>
    <xf numFmtId="166" fontId="5" fillId="7" borderId="6" xfId="7" applyNumberFormat="1" applyFont="1" applyFill="1" applyBorder="1" applyAlignment="1">
      <alignment vertical="top" wrapText="1"/>
    </xf>
    <xf numFmtId="166" fontId="5" fillId="4" borderId="6" xfId="7" applyNumberFormat="1" applyFont="1" applyFill="1" applyBorder="1" applyAlignment="1">
      <alignment vertical="top" wrapText="1"/>
    </xf>
    <xf numFmtId="0" fontId="5" fillId="7" borderId="6" xfId="7" applyFont="1" applyFill="1" applyBorder="1" applyAlignment="1">
      <alignment horizontal="center" vertical="top" wrapText="1"/>
    </xf>
    <xf numFmtId="166" fontId="21" fillId="4" borderId="5" xfId="7" applyNumberFormat="1" applyFont="1" applyFill="1" applyBorder="1" applyAlignment="1">
      <alignment vertical="center"/>
    </xf>
    <xf numFmtId="0" fontId="7" fillId="7" borderId="6" xfId="10" applyFont="1" applyFill="1" applyBorder="1" applyAlignment="1">
      <alignment horizontal="center" vertical="top" wrapText="1"/>
    </xf>
    <xf numFmtId="0" fontId="9" fillId="7" borderId="6" xfId="0" applyFont="1" applyFill="1" applyBorder="1" applyAlignment="1">
      <alignment vertical="top" wrapText="1"/>
    </xf>
    <xf numFmtId="164" fontId="7" fillId="7" borderId="3" xfId="10" applyNumberFormat="1" applyFont="1" applyFill="1" applyBorder="1" applyAlignment="1">
      <alignment vertical="top" wrapText="1"/>
    </xf>
    <xf numFmtId="0" fontId="5" fillId="7" borderId="6" xfId="10" applyFont="1" applyFill="1" applyBorder="1" applyAlignment="1">
      <alignment horizontal="center" vertical="top" wrapText="1"/>
    </xf>
    <xf numFmtId="166" fontId="5" fillId="4" borderId="6" xfId="10" applyNumberFormat="1" applyFont="1" applyFill="1" applyBorder="1" applyAlignment="1">
      <alignment vertical="top" wrapText="1"/>
    </xf>
    <xf numFmtId="166" fontId="21" fillId="4" borderId="5" xfId="10" applyNumberFormat="1" applyFont="1" applyFill="1" applyBorder="1" applyAlignment="1">
      <alignment vertical="center"/>
    </xf>
    <xf numFmtId="0" fontId="19" fillId="7" borderId="6" xfId="0" applyFont="1" applyFill="1" applyBorder="1" applyAlignment="1">
      <alignment horizontal="justify" vertical="center" wrapText="1"/>
    </xf>
    <xf numFmtId="164" fontId="5" fillId="7" borderId="3" xfId="10" applyNumberFormat="1" applyFont="1" applyFill="1" applyBorder="1" applyAlignment="1">
      <alignment vertical="top" wrapText="1"/>
    </xf>
    <xf numFmtId="0" fontId="7" fillId="7" borderId="3" xfId="0" applyFont="1" applyFill="1" applyBorder="1" applyAlignment="1">
      <alignment vertical="center"/>
    </xf>
    <xf numFmtId="0" fontId="20" fillId="7" borderId="3" xfId="0" applyFont="1" applyFill="1" applyBorder="1" applyAlignment="1">
      <alignment horizontal="justify" vertical="center" wrapText="1"/>
    </xf>
    <xf numFmtId="0" fontId="7" fillId="7" borderId="3" xfId="10" applyFont="1" applyFill="1" applyBorder="1" applyAlignment="1">
      <alignment horizontal="center" vertical="top" wrapText="1"/>
    </xf>
    <xf numFmtId="0" fontId="22" fillId="7" borderId="3" xfId="0" applyFont="1" applyFill="1" applyBorder="1" applyAlignment="1">
      <alignment horizontal="justify" vertical="center" wrapText="1"/>
    </xf>
    <xf numFmtId="0" fontId="5" fillId="4" borderId="6" xfId="10" applyFont="1" applyFill="1" applyBorder="1" applyAlignment="1">
      <alignment horizontal="center" vertical="top" wrapText="1"/>
    </xf>
    <xf numFmtId="0" fontId="5" fillId="7" borderId="3" xfId="0" applyFont="1" applyFill="1" applyBorder="1" applyAlignment="1">
      <alignment vertical="top" wrapText="1"/>
    </xf>
    <xf numFmtId="0" fontId="5" fillId="7" borderId="3" xfId="0" applyFont="1" applyFill="1" applyBorder="1" applyAlignment="1">
      <alignment horizontal="justify" vertical="top" wrapText="1"/>
    </xf>
    <xf numFmtId="0" fontId="23" fillId="6" borderId="8" xfId="0" applyFont="1" applyFill="1" applyBorder="1" applyAlignment="1">
      <alignment horizontal="center" vertical="center"/>
    </xf>
    <xf numFmtId="0" fontId="24" fillId="6" borderId="9" xfId="0" applyFont="1" applyFill="1" applyBorder="1" applyAlignment="1">
      <alignment horizontal="center" vertical="center"/>
    </xf>
    <xf numFmtId="0" fontId="5" fillId="0" borderId="3" xfId="10" applyFont="1" applyBorder="1" applyAlignment="1">
      <alignment horizontal="center" vertical="top" wrapText="1"/>
    </xf>
    <xf numFmtId="0" fontId="25" fillId="6" borderId="0" xfId="0" applyFont="1" applyFill="1"/>
    <xf numFmtId="0" fontId="26" fillId="6" borderId="0" xfId="0" applyFont="1" applyFill="1"/>
    <xf numFmtId="0" fontId="7" fillId="0" borderId="0" xfId="0" applyFont="1" applyAlignment="1">
      <alignment horizontal="center" vertical="center"/>
    </xf>
    <xf numFmtId="0" fontId="27" fillId="6" borderId="0" xfId="0" applyFont="1" applyFill="1"/>
    <xf numFmtId="0" fontId="25" fillId="7" borderId="9" xfId="0" applyFont="1" applyFill="1" applyBorder="1" applyAlignment="1">
      <alignment horizontal="center" vertical="center"/>
    </xf>
    <xf numFmtId="0" fontId="0" fillId="8" borderId="0" xfId="0" applyFill="1"/>
    <xf numFmtId="0" fontId="28" fillId="6" borderId="0" xfId="0" applyFont="1" applyFill="1"/>
    <xf numFmtId="0" fontId="25" fillId="7" borderId="8" xfId="0" applyFont="1" applyFill="1" applyBorder="1" applyAlignment="1" applyProtection="1">
      <alignment horizontal="center" vertical="center"/>
      <protection locked="0"/>
    </xf>
    <xf numFmtId="0" fontId="29" fillId="6" borderId="0" xfId="0" applyFont="1" applyFill="1"/>
    <xf numFmtId="0" fontId="5" fillId="0" borderId="6" xfId="0" applyFont="1" applyBorder="1" applyAlignment="1">
      <alignment vertical="top" wrapText="1"/>
    </xf>
    <xf numFmtId="0" fontId="5" fillId="0" borderId="6" xfId="7" applyFont="1" applyBorder="1" applyAlignment="1">
      <alignment horizontal="center" vertical="top" wrapText="1"/>
    </xf>
    <xf numFmtId="164" fontId="5" fillId="0" borderId="3" xfId="7" applyNumberFormat="1" applyFont="1" applyBorder="1" applyAlignment="1">
      <alignment vertical="top" wrapText="1"/>
    </xf>
    <xf numFmtId="0" fontId="30" fillId="6" borderId="0" xfId="0" applyFont="1" applyFill="1"/>
    <xf numFmtId="164" fontId="5" fillId="7" borderId="3" xfId="7" applyNumberFormat="1" applyFont="1" applyFill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21" fillId="7" borderId="6" xfId="0" applyFont="1" applyFill="1" applyBorder="1" applyAlignment="1">
      <alignment horizontal="justify" vertical="center"/>
    </xf>
    <xf numFmtId="0" fontId="5" fillId="7" borderId="2" xfId="0" applyFont="1" applyFill="1" applyBorder="1" applyAlignment="1">
      <alignment vertical="top" wrapText="1"/>
    </xf>
    <xf numFmtId="0" fontId="5" fillId="0" borderId="6" xfId="0" applyFont="1" applyBorder="1" applyAlignment="1">
      <alignment horizontal="left" vertical="top" wrapText="1"/>
    </xf>
    <xf numFmtId="0" fontId="21" fillId="7" borderId="6" xfId="0" applyFont="1" applyFill="1" applyBorder="1" applyAlignment="1">
      <alignment vertical="top" wrapText="1"/>
    </xf>
    <xf numFmtId="0" fontId="12" fillId="5" borderId="0" xfId="10" applyFont="1" applyFill="1" applyProtection="1">
      <protection locked="0"/>
    </xf>
    <xf numFmtId="0" fontId="7" fillId="5" borderId="0" xfId="10" applyFont="1" applyFill="1" applyAlignment="1">
      <alignment horizontal="center" vertical="center"/>
    </xf>
    <xf numFmtId="0" fontId="7" fillId="5" borderId="0" xfId="10" applyFont="1" applyFill="1"/>
    <xf numFmtId="0" fontId="12" fillId="5" borderId="0" xfId="10" applyFont="1" applyFill="1"/>
    <xf numFmtId="0" fontId="12" fillId="5" borderId="0" xfId="7" applyFont="1" applyFill="1" applyProtection="1">
      <protection locked="0"/>
    </xf>
    <xf numFmtId="0" fontId="7" fillId="5" borderId="0" xfId="7" applyFont="1" applyFill="1" applyAlignment="1">
      <alignment horizontal="center" vertical="center"/>
    </xf>
    <xf numFmtId="0" fontId="7" fillId="5" borderId="0" xfId="7" applyFont="1" applyFill="1"/>
    <xf numFmtId="0" fontId="12" fillId="5" borderId="0" xfId="7" applyFont="1" applyFill="1"/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/>
    </xf>
    <xf numFmtId="0" fontId="22" fillId="0" borderId="6" xfId="0" applyFont="1" applyBorder="1" applyAlignment="1">
      <alignment horizontal="justify" vertical="center"/>
    </xf>
    <xf numFmtId="0" fontId="22" fillId="0" borderId="3" xfId="0" applyFont="1" applyBorder="1" applyAlignment="1">
      <alignment horizontal="justify" vertical="center" wrapText="1"/>
    </xf>
    <xf numFmtId="0" fontId="21" fillId="7" borderId="6" xfId="0" applyFont="1" applyFill="1" applyBorder="1" applyAlignment="1">
      <alignment horizontal="justify" vertical="center" wrapText="1"/>
    </xf>
    <xf numFmtId="0" fontId="20" fillId="0" borderId="2" xfId="0" applyFont="1" applyBorder="1" applyAlignment="1">
      <alignment vertical="top" wrapText="1"/>
    </xf>
    <xf numFmtId="0" fontId="20" fillId="4" borderId="6" xfId="10" applyFont="1" applyFill="1" applyBorder="1" applyAlignment="1">
      <alignment horizontal="center" vertical="top" wrapText="1"/>
    </xf>
    <xf numFmtId="0" fontId="22" fillId="5" borderId="6" xfId="10" applyFont="1" applyFill="1" applyBorder="1" applyAlignment="1" applyProtection="1">
      <alignment vertical="top" wrapText="1"/>
      <protection locked="0"/>
    </xf>
    <xf numFmtId="0" fontId="22" fillId="0" borderId="1" xfId="7" applyFont="1" applyBorder="1" applyAlignment="1">
      <alignment vertical="top" wrapText="1"/>
    </xf>
    <xf numFmtId="166" fontId="22" fillId="4" borderId="6" xfId="10" applyNumberFormat="1" applyFont="1" applyFill="1" applyBorder="1" applyAlignment="1">
      <alignment vertical="top" wrapText="1"/>
    </xf>
    <xf numFmtId="0" fontId="20" fillId="0" borderId="3" xfId="0" applyFont="1" applyBorder="1" applyAlignment="1">
      <alignment vertical="center" wrapText="1"/>
    </xf>
    <xf numFmtId="0" fontId="31" fillId="7" borderId="6" xfId="0" applyFont="1" applyFill="1" applyBorder="1" applyAlignment="1">
      <alignment horizontal="justify" vertical="center"/>
    </xf>
    <xf numFmtId="0" fontId="20" fillId="7" borderId="2" xfId="0" applyFont="1" applyFill="1" applyBorder="1" applyAlignment="1">
      <alignment vertical="top" wrapText="1"/>
    </xf>
    <xf numFmtId="0" fontId="20" fillId="7" borderId="3" xfId="0" applyFont="1" applyFill="1" applyBorder="1" applyAlignment="1">
      <alignment vertical="center" wrapText="1"/>
    </xf>
    <xf numFmtId="0" fontId="20" fillId="7" borderId="6" xfId="10" applyFont="1" applyFill="1" applyBorder="1" applyAlignment="1">
      <alignment horizontal="center" vertical="top" wrapText="1"/>
    </xf>
    <xf numFmtId="0" fontId="22" fillId="7" borderId="6" xfId="10" applyFont="1" applyFill="1" applyBorder="1" applyAlignment="1" applyProtection="1">
      <alignment vertical="top" wrapText="1"/>
      <protection locked="0"/>
    </xf>
    <xf numFmtId="0" fontId="22" fillId="7" borderId="6" xfId="10" applyFont="1" applyFill="1" applyBorder="1" applyAlignment="1">
      <alignment vertical="top" wrapText="1"/>
    </xf>
    <xf numFmtId="166" fontId="22" fillId="7" borderId="6" xfId="10" applyNumberFormat="1" applyFont="1" applyFill="1" applyBorder="1" applyAlignment="1">
      <alignment vertical="top" wrapText="1"/>
    </xf>
    <xf numFmtId="0" fontId="20" fillId="9" borderId="6" xfId="10" applyFont="1" applyFill="1" applyBorder="1" applyAlignment="1">
      <alignment horizontal="center" vertical="top" wrapText="1"/>
    </xf>
    <xf numFmtId="0" fontId="22" fillId="0" borderId="2" xfId="0" applyFont="1" applyBorder="1" applyAlignment="1">
      <alignment vertical="top" wrapText="1"/>
    </xf>
    <xf numFmtId="0" fontId="22" fillId="0" borderId="6" xfId="10" applyFont="1" applyBorder="1" applyAlignment="1">
      <alignment horizontal="center" vertical="top" wrapText="1"/>
    </xf>
    <xf numFmtId="0" fontId="22" fillId="4" borderId="6" xfId="10" applyFont="1" applyFill="1" applyBorder="1" applyAlignment="1">
      <alignment horizontal="center" vertical="top" wrapText="1"/>
    </xf>
    <xf numFmtId="0" fontId="20" fillId="0" borderId="6" xfId="10" applyFont="1" applyBorder="1" applyAlignment="1">
      <alignment horizontal="center" vertical="top" wrapText="1"/>
    </xf>
    <xf numFmtId="0" fontId="32" fillId="7" borderId="6" xfId="0" applyFont="1" applyFill="1" applyBorder="1" applyAlignment="1">
      <alignment horizontal="justify" vertical="center"/>
    </xf>
    <xf numFmtId="0" fontId="20" fillId="7" borderId="3" xfId="10" applyFont="1" applyFill="1" applyBorder="1" applyAlignment="1">
      <alignment horizontal="center" vertical="top" wrapText="1"/>
    </xf>
    <xf numFmtId="0" fontId="22" fillId="7" borderId="3" xfId="10" applyFont="1" applyFill="1" applyBorder="1" applyAlignment="1">
      <alignment horizontal="center" vertical="top" wrapText="1"/>
    </xf>
    <xf numFmtId="164" fontId="22" fillId="0" borderId="3" xfId="10" applyNumberFormat="1" applyFont="1" applyBorder="1" applyAlignment="1">
      <alignment vertical="top" wrapText="1"/>
    </xf>
    <xf numFmtId="0" fontId="22" fillId="0" borderId="3" xfId="0" applyFont="1" applyBorder="1" applyAlignment="1">
      <alignment vertical="center" wrapText="1"/>
    </xf>
    <xf numFmtId="0" fontId="33" fillId="7" borderId="6" xfId="0" applyFont="1" applyFill="1" applyBorder="1" applyAlignment="1">
      <alignment horizontal="justify" vertical="center" wrapText="1"/>
    </xf>
    <xf numFmtId="0" fontId="22" fillId="7" borderId="2" xfId="0" applyFont="1" applyFill="1" applyBorder="1" applyAlignment="1">
      <alignment vertical="top" wrapText="1"/>
    </xf>
    <xf numFmtId="0" fontId="22" fillId="7" borderId="6" xfId="10" applyFont="1" applyFill="1" applyBorder="1" applyAlignment="1">
      <alignment horizontal="center" vertical="top" wrapText="1"/>
    </xf>
    <xf numFmtId="0" fontId="22" fillId="0" borderId="3" xfId="0" applyFont="1" applyBorder="1" applyAlignment="1">
      <alignment vertical="center"/>
    </xf>
    <xf numFmtId="0" fontId="22" fillId="0" borderId="3" xfId="0" applyFont="1" applyBorder="1" applyAlignment="1">
      <alignment horizontal="justify" vertical="top" wrapText="1"/>
    </xf>
    <xf numFmtId="0" fontId="5" fillId="9" borderId="6" xfId="0" applyFont="1" applyFill="1" applyBorder="1" applyAlignment="1">
      <alignment horizontal="justify" vertical="center"/>
    </xf>
    <xf numFmtId="166" fontId="5" fillId="0" borderId="6" xfId="10" applyNumberFormat="1" applyFont="1" applyBorder="1" applyAlignment="1">
      <alignment vertical="top" wrapText="1"/>
    </xf>
    <xf numFmtId="0" fontId="5" fillId="4" borderId="6" xfId="10" applyFont="1" applyFill="1" applyBorder="1" applyAlignment="1">
      <alignment horizontal="right" vertical="top" wrapText="1"/>
    </xf>
    <xf numFmtId="0" fontId="34" fillId="6" borderId="0" xfId="0" applyFont="1" applyFill="1"/>
    <xf numFmtId="0" fontId="0" fillId="5" borderId="10" xfId="0" applyFill="1" applyBorder="1" applyAlignment="1" applyProtection="1">
      <alignment horizontal="center"/>
      <protection locked="0"/>
    </xf>
    <xf numFmtId="0" fontId="0" fillId="5" borderId="11" xfId="0" applyFill="1" applyBorder="1" applyAlignment="1" applyProtection="1">
      <alignment horizontal="center"/>
      <protection locked="0"/>
    </xf>
    <xf numFmtId="0" fontId="9" fillId="2" borderId="2" xfId="7" applyFont="1" applyFill="1" applyBorder="1" applyAlignment="1">
      <alignment horizontal="center" vertical="center"/>
    </xf>
    <xf numFmtId="0" fontId="9" fillId="2" borderId="4" xfId="7" applyFont="1" applyFill="1" applyBorder="1" applyAlignment="1">
      <alignment horizontal="center" vertical="center"/>
    </xf>
    <xf numFmtId="0" fontId="9" fillId="2" borderId="3" xfId="7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7" fillId="0" borderId="0" xfId="7" applyFont="1" applyAlignment="1">
      <alignment horizontal="left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3" xfId="7" applyFont="1" applyBorder="1" applyAlignment="1">
      <alignment horizontal="center" vertical="center" wrapText="1"/>
    </xf>
    <xf numFmtId="0" fontId="7" fillId="0" borderId="0" xfId="10" applyFont="1" applyAlignment="1">
      <alignment horizontal="left" vertical="center" wrapText="1"/>
    </xf>
    <xf numFmtId="0" fontId="9" fillId="0" borderId="2" xfId="10" applyFont="1" applyBorder="1" applyAlignment="1">
      <alignment horizontal="center" vertical="center" wrapText="1"/>
    </xf>
    <xf numFmtId="0" fontId="9" fillId="0" borderId="3" xfId="10" applyFont="1" applyBorder="1" applyAlignment="1">
      <alignment horizontal="center" vertical="center" wrapText="1"/>
    </xf>
    <xf numFmtId="0" fontId="9" fillId="2" borderId="2" xfId="10" applyFont="1" applyFill="1" applyBorder="1" applyAlignment="1">
      <alignment horizontal="center" vertical="center"/>
    </xf>
    <xf numFmtId="0" fontId="9" fillId="2" borderId="4" xfId="10" applyFont="1" applyFill="1" applyBorder="1" applyAlignment="1">
      <alignment horizontal="center" vertical="center"/>
    </xf>
    <xf numFmtId="0" fontId="9" fillId="2" borderId="3" xfId="10" applyFont="1" applyFill="1" applyBorder="1" applyAlignment="1">
      <alignment horizontal="center" vertical="center"/>
    </xf>
  </cellXfs>
  <cellStyles count="12">
    <cellStyle name="Comma [0] 2" xfId="1" xr:uid="{00000000-0005-0000-0000-000000000000}"/>
    <cellStyle name="Comma 2" xfId="2" xr:uid="{00000000-0005-0000-0000-000001000000}"/>
    <cellStyle name="Comma 3" xfId="3" xr:uid="{00000000-0005-0000-0000-000002000000}"/>
    <cellStyle name="Normal" xfId="0" builtinId="0"/>
    <cellStyle name="Normal 2" xfId="4" xr:uid="{00000000-0005-0000-0000-000004000000}"/>
    <cellStyle name="Normal 2 2" xfId="5" xr:uid="{00000000-0005-0000-0000-000005000000}"/>
    <cellStyle name="Normal 3" xfId="6" xr:uid="{00000000-0005-0000-0000-000006000000}"/>
    <cellStyle name="Normal 4" xfId="7" xr:uid="{00000000-0005-0000-0000-000007000000}"/>
    <cellStyle name="Normal 4 2" xfId="8" xr:uid="{00000000-0005-0000-0000-000008000000}"/>
    <cellStyle name="Normal 4 3" xfId="10" xr:uid="{00000000-0005-0000-0000-000009000000}"/>
    <cellStyle name="Normal 4 4" xfId="9" xr:uid="{00000000-0005-0000-0000-00000A000000}"/>
    <cellStyle name="Normal 4 4 2" xfId="11" xr:uid="{00000000-0005-0000-0000-00000B000000}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CEDDAB"/>
      <color rgb="FF42522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Tugas Lain'!A1"/><Relationship Id="rId3" Type="http://schemas.openxmlformats.org/officeDocument/2006/relationships/hyperlink" Target="#'A Madya'!A1"/><Relationship Id="rId7" Type="http://schemas.openxmlformats.org/officeDocument/2006/relationships/hyperlink" Target="#'A Penyelia'!A1"/><Relationship Id="rId2" Type="http://schemas.openxmlformats.org/officeDocument/2006/relationships/hyperlink" Target="#'A Muda'!A1"/><Relationship Id="rId1" Type="http://schemas.openxmlformats.org/officeDocument/2006/relationships/hyperlink" Target="#'A Pertama'!A1"/><Relationship Id="rId6" Type="http://schemas.openxmlformats.org/officeDocument/2006/relationships/hyperlink" Target="#'A Mahir PLanjutan'!A1"/><Relationship Id="rId5" Type="http://schemas.openxmlformats.org/officeDocument/2006/relationships/hyperlink" Target="#'A Terampil Pelaksana'!A1"/><Relationship Id="rId4" Type="http://schemas.openxmlformats.org/officeDocument/2006/relationships/hyperlink" Target="#'A Utama'!A1"/><Relationship Id="rId9" Type="http://schemas.openxmlformats.org/officeDocument/2006/relationships/hyperlink" Target="#Catatan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981075</xdr:colOff>
      <xdr:row>0</xdr:row>
      <xdr:rowOff>160805</xdr:rowOff>
    </xdr:from>
    <xdr:to>
      <xdr:col>13</xdr:col>
      <xdr:colOff>730250</xdr:colOff>
      <xdr:row>3</xdr:row>
      <xdr:rowOff>46505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981075" y="160805"/>
          <a:ext cx="9898592" cy="488950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 w="6350"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2000">
              <a:solidFill>
                <a:schemeClr val="accent6">
                  <a:lumMod val="75000"/>
                </a:schemeClr>
              </a:solidFill>
            </a:rPr>
            <a:t>FORMULIR PENGUKURAN BEBAN KERJA ARSIPARIS</a:t>
          </a:r>
        </a:p>
      </xdr:txBody>
    </xdr:sp>
    <xdr:clientData/>
  </xdr:twoCellAnchor>
  <xdr:twoCellAnchor>
    <xdr:from>
      <xdr:col>6</xdr:col>
      <xdr:colOff>57149</xdr:colOff>
      <xdr:row>4</xdr:row>
      <xdr:rowOff>0</xdr:rowOff>
    </xdr:from>
    <xdr:to>
      <xdr:col>8</xdr:col>
      <xdr:colOff>593616</xdr:colOff>
      <xdr:row>4</xdr:row>
      <xdr:rowOff>495300</xdr:rowOff>
    </xdr:to>
    <xdr:sp macro="" textlink="">
      <xdr:nvSpPr>
        <xdr:cNvPr id="5" name="Rectangle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867274" y="809625"/>
          <a:ext cx="2060467" cy="495300"/>
        </a:xfrm>
        <a:prstGeom prst="rect">
          <a:avLst/>
        </a:prstGeom>
        <a:solidFill>
          <a:srgbClr val="425222"/>
        </a:solidFill>
        <a:ln>
          <a:noFill/>
        </a:ln>
        <a:effectLst>
          <a:outerShdw blurRad="149987" dist="139700" dir="846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contrasting" dir="t">
            <a:rot lat="0" lon="0" rev="1500000"/>
          </a:lightRig>
        </a:scene3d>
        <a:sp3d prstMaterial="metal">
          <a:bevelT w="88900" h="889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lang="en-US" sz="1200">
              <a:solidFill>
                <a:schemeClr val="lt1"/>
              </a:solidFill>
              <a:latin typeface="+mj-lt"/>
              <a:ea typeface="+mn-ea"/>
              <a:cs typeface="+mn-cs"/>
            </a:rPr>
            <a:t>Arsiparis Ahli Pertama Pertama</a:t>
          </a:r>
        </a:p>
      </xdr:txBody>
    </xdr:sp>
    <xdr:clientData/>
  </xdr:twoCellAnchor>
  <xdr:twoCellAnchor>
    <xdr:from>
      <xdr:col>6</xdr:col>
      <xdr:colOff>57149</xdr:colOff>
      <xdr:row>5</xdr:row>
      <xdr:rowOff>19050</xdr:rowOff>
    </xdr:from>
    <xdr:to>
      <xdr:col>8</xdr:col>
      <xdr:colOff>600075</xdr:colOff>
      <xdr:row>6</xdr:row>
      <xdr:rowOff>0</xdr:rowOff>
    </xdr:to>
    <xdr:sp macro="" textlink="">
      <xdr:nvSpPr>
        <xdr:cNvPr id="7" name="Rectangle 6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4867274" y="1333500"/>
          <a:ext cx="2066926" cy="485775"/>
        </a:xfrm>
        <a:prstGeom prst="rect">
          <a:avLst/>
        </a:prstGeom>
        <a:solidFill>
          <a:srgbClr val="425222"/>
        </a:solidFill>
        <a:ln>
          <a:noFill/>
        </a:ln>
        <a:effectLst>
          <a:outerShdw blurRad="149987" dist="139700" dir="846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contrasting" dir="t">
            <a:rot lat="0" lon="0" rev="1500000"/>
          </a:lightRig>
        </a:scene3d>
        <a:sp3d prstMaterial="metal">
          <a:bevelT w="88900" h="889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lang="en-US" sz="1200">
              <a:solidFill>
                <a:schemeClr val="lt1"/>
              </a:solidFill>
              <a:latin typeface="+mj-lt"/>
              <a:ea typeface="+mn-ea"/>
              <a:cs typeface="+mn-cs"/>
            </a:rPr>
            <a:t>Arsiparis Ahli Muda/Muda</a:t>
          </a:r>
        </a:p>
      </xdr:txBody>
    </xdr:sp>
    <xdr:clientData/>
  </xdr:twoCellAnchor>
  <xdr:twoCellAnchor>
    <xdr:from>
      <xdr:col>6</xdr:col>
      <xdr:colOff>57149</xdr:colOff>
      <xdr:row>6</xdr:row>
      <xdr:rowOff>28575</xdr:rowOff>
    </xdr:from>
    <xdr:to>
      <xdr:col>8</xdr:col>
      <xdr:colOff>593616</xdr:colOff>
      <xdr:row>7</xdr:row>
      <xdr:rowOff>9525</xdr:rowOff>
    </xdr:to>
    <xdr:sp macro="" textlink="">
      <xdr:nvSpPr>
        <xdr:cNvPr id="6" name="Rectangle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4867274" y="1847850"/>
          <a:ext cx="2060467" cy="485775"/>
        </a:xfrm>
        <a:prstGeom prst="rect">
          <a:avLst/>
        </a:prstGeom>
        <a:solidFill>
          <a:srgbClr val="425222"/>
        </a:solidFill>
        <a:ln>
          <a:noFill/>
        </a:ln>
        <a:effectLst>
          <a:outerShdw blurRad="149987" dist="139700" dir="846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contrasting" dir="t">
            <a:rot lat="0" lon="0" rev="1500000"/>
          </a:lightRig>
        </a:scene3d>
        <a:sp3d prstMaterial="metal">
          <a:bevelT w="88900" h="889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lang="en-US" sz="1200">
              <a:solidFill>
                <a:schemeClr val="lt1"/>
              </a:solidFill>
              <a:latin typeface="+mj-lt"/>
              <a:ea typeface="+mn-ea"/>
              <a:cs typeface="+mn-cs"/>
            </a:rPr>
            <a:t>Arsiparis Ahli Madya/Madya</a:t>
          </a:r>
        </a:p>
      </xdr:txBody>
    </xdr:sp>
    <xdr:clientData/>
  </xdr:twoCellAnchor>
  <xdr:twoCellAnchor>
    <xdr:from>
      <xdr:col>6</xdr:col>
      <xdr:colOff>57149</xdr:colOff>
      <xdr:row>7</xdr:row>
      <xdr:rowOff>38100</xdr:rowOff>
    </xdr:from>
    <xdr:to>
      <xdr:col>8</xdr:col>
      <xdr:colOff>600075</xdr:colOff>
      <xdr:row>8</xdr:row>
      <xdr:rowOff>19050</xdr:rowOff>
    </xdr:to>
    <xdr:sp macro="" textlink="">
      <xdr:nvSpPr>
        <xdr:cNvPr id="8" name="Rectangle 7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4867274" y="2362200"/>
          <a:ext cx="2066926" cy="485775"/>
        </a:xfrm>
        <a:prstGeom prst="rect">
          <a:avLst/>
        </a:prstGeom>
        <a:solidFill>
          <a:srgbClr val="425222"/>
        </a:solidFill>
        <a:ln>
          <a:noFill/>
        </a:ln>
        <a:effectLst>
          <a:outerShdw blurRad="149987" dist="139700" dir="846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contrasting" dir="t">
            <a:rot lat="0" lon="0" rev="1500000"/>
          </a:lightRig>
        </a:scene3d>
        <a:sp3d prstMaterial="metal">
          <a:bevelT w="88900" h="889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lang="en-US" sz="1200">
              <a:solidFill>
                <a:schemeClr val="lt1"/>
              </a:solidFill>
              <a:latin typeface="+mj-lt"/>
              <a:ea typeface="+mn-ea"/>
              <a:cs typeface="+mn-cs"/>
            </a:rPr>
            <a:t>Arsiparis Ahli Utama/Utama</a:t>
          </a:r>
        </a:p>
      </xdr:txBody>
    </xdr:sp>
    <xdr:clientData/>
  </xdr:twoCellAnchor>
  <xdr:twoCellAnchor>
    <xdr:from>
      <xdr:col>1</xdr:col>
      <xdr:colOff>66674</xdr:colOff>
      <xdr:row>4</xdr:row>
      <xdr:rowOff>0</xdr:rowOff>
    </xdr:from>
    <xdr:to>
      <xdr:col>3</xdr:col>
      <xdr:colOff>600075</xdr:colOff>
      <xdr:row>4</xdr:row>
      <xdr:rowOff>485775</xdr:rowOff>
    </xdr:to>
    <xdr:sp macro="" textlink="">
      <xdr:nvSpPr>
        <xdr:cNvPr id="2" name="Rectangle 1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57274" y="809625"/>
          <a:ext cx="2066926" cy="485775"/>
        </a:xfrm>
        <a:prstGeom prst="rect">
          <a:avLst/>
        </a:prstGeom>
        <a:solidFill>
          <a:schemeClr val="accent3">
            <a:lumMod val="50000"/>
          </a:schemeClr>
        </a:solidFill>
        <a:ln>
          <a:noFill/>
        </a:ln>
        <a:effectLst>
          <a:outerShdw blurRad="149987" dist="139700" dir="846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contrasting" dir="t">
            <a:rot lat="0" lon="0" rev="1500000"/>
          </a:lightRig>
        </a:scene3d>
        <a:sp3d prstMaterial="metal">
          <a:bevelT w="88900" h="889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1200">
              <a:latin typeface="+mj-lt"/>
            </a:rPr>
            <a:t>Arsiparis Terampil/Pelaksana</a:t>
          </a:r>
        </a:p>
      </xdr:txBody>
    </xdr:sp>
    <xdr:clientData/>
  </xdr:twoCellAnchor>
  <xdr:twoCellAnchor>
    <xdr:from>
      <xdr:col>1</xdr:col>
      <xdr:colOff>66674</xdr:colOff>
      <xdr:row>5</xdr:row>
      <xdr:rowOff>19050</xdr:rowOff>
    </xdr:from>
    <xdr:to>
      <xdr:col>3</xdr:col>
      <xdr:colOff>600075</xdr:colOff>
      <xdr:row>6</xdr:row>
      <xdr:rowOff>0</xdr:rowOff>
    </xdr:to>
    <xdr:sp macro="" textlink="">
      <xdr:nvSpPr>
        <xdr:cNvPr id="3" name="Rectangle 2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057274" y="1333500"/>
          <a:ext cx="2066926" cy="485775"/>
        </a:xfrm>
        <a:prstGeom prst="rect">
          <a:avLst/>
        </a:prstGeom>
        <a:solidFill>
          <a:schemeClr val="accent3">
            <a:lumMod val="50000"/>
          </a:schemeClr>
        </a:solidFill>
        <a:ln>
          <a:noFill/>
        </a:ln>
        <a:effectLst>
          <a:outerShdw blurRad="149987" dist="139700" dir="846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contrasting" dir="t">
            <a:rot lat="0" lon="0" rev="1500000"/>
          </a:lightRig>
        </a:scene3d>
        <a:sp3d prstMaterial="metal">
          <a:bevelT w="88900" h="889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lang="en-US" sz="1200">
              <a:solidFill>
                <a:schemeClr val="lt1"/>
              </a:solidFill>
              <a:latin typeface="+mj-lt"/>
              <a:ea typeface="+mn-ea"/>
              <a:cs typeface="+mn-cs"/>
            </a:rPr>
            <a:t>Arsiparis Mahir/ Pelaksana Lanjutan</a:t>
          </a:r>
        </a:p>
      </xdr:txBody>
    </xdr:sp>
    <xdr:clientData/>
  </xdr:twoCellAnchor>
  <xdr:twoCellAnchor>
    <xdr:from>
      <xdr:col>1</xdr:col>
      <xdr:colOff>66674</xdr:colOff>
      <xdr:row>6</xdr:row>
      <xdr:rowOff>28575</xdr:rowOff>
    </xdr:from>
    <xdr:to>
      <xdr:col>3</xdr:col>
      <xdr:colOff>600075</xdr:colOff>
      <xdr:row>7</xdr:row>
      <xdr:rowOff>9525</xdr:rowOff>
    </xdr:to>
    <xdr:sp macro="" textlink="">
      <xdr:nvSpPr>
        <xdr:cNvPr id="4" name="Rectangle 3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057274" y="1847850"/>
          <a:ext cx="2066926" cy="485775"/>
        </a:xfrm>
        <a:prstGeom prst="rect">
          <a:avLst/>
        </a:prstGeom>
        <a:solidFill>
          <a:schemeClr val="accent3">
            <a:lumMod val="50000"/>
          </a:schemeClr>
        </a:solidFill>
        <a:ln>
          <a:noFill/>
        </a:ln>
        <a:effectLst>
          <a:outerShdw blurRad="149987" dist="139700" dir="846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contrasting" dir="t">
            <a:rot lat="0" lon="0" rev="1500000"/>
          </a:lightRig>
        </a:scene3d>
        <a:sp3d prstMaterial="metal">
          <a:bevelT w="88900" h="889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lang="en-US" sz="1200">
              <a:solidFill>
                <a:schemeClr val="lt1"/>
              </a:solidFill>
              <a:latin typeface="+mj-lt"/>
              <a:ea typeface="+mn-ea"/>
              <a:cs typeface="+mn-cs"/>
            </a:rPr>
            <a:t>Arsiparis Penyelia</a:t>
          </a:r>
        </a:p>
      </xdr:txBody>
    </xdr:sp>
    <xdr:clientData/>
  </xdr:twoCellAnchor>
  <xdr:twoCellAnchor>
    <xdr:from>
      <xdr:col>10</xdr:col>
      <xdr:colOff>249767</xdr:colOff>
      <xdr:row>4</xdr:row>
      <xdr:rowOff>20108</xdr:rowOff>
    </xdr:from>
    <xdr:to>
      <xdr:col>12</xdr:col>
      <xdr:colOff>624417</xdr:colOff>
      <xdr:row>4</xdr:row>
      <xdr:rowOff>505883</xdr:rowOff>
    </xdr:to>
    <xdr:sp macro="" textlink="">
      <xdr:nvSpPr>
        <xdr:cNvPr id="11" name="Rectangle 10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8113184" y="835025"/>
          <a:ext cx="1898650" cy="485775"/>
        </a:xfrm>
        <a:prstGeom prst="rect">
          <a:avLst/>
        </a:prstGeom>
        <a:solidFill>
          <a:schemeClr val="accent6">
            <a:lumMod val="75000"/>
          </a:schemeClr>
        </a:solidFill>
        <a:ln>
          <a:noFill/>
        </a:ln>
        <a:effectLst>
          <a:outerShdw blurRad="149987" dist="139700" dir="846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contrasting" dir="t">
            <a:rot lat="0" lon="0" rev="1500000"/>
          </a:lightRig>
        </a:scene3d>
        <a:sp3d prstMaterial="metal">
          <a:bevelT w="88900" h="889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lang="en-US" sz="1200">
              <a:solidFill>
                <a:schemeClr val="lt1"/>
              </a:solidFill>
              <a:latin typeface="+mj-lt"/>
              <a:ea typeface="+mn-ea"/>
              <a:cs typeface="+mn-cs"/>
            </a:rPr>
            <a:t>Uraian Tugas Kearsipan Lainnya</a:t>
          </a:r>
        </a:p>
      </xdr:txBody>
    </xdr:sp>
    <xdr:clientData/>
  </xdr:twoCellAnchor>
  <xdr:twoCellAnchor>
    <xdr:from>
      <xdr:col>10</xdr:col>
      <xdr:colOff>255868</xdr:colOff>
      <xdr:row>5</xdr:row>
      <xdr:rowOff>178672</xdr:rowOff>
    </xdr:from>
    <xdr:to>
      <xdr:col>13</xdr:col>
      <xdr:colOff>264583</xdr:colOff>
      <xdr:row>6</xdr:row>
      <xdr:rowOff>380999</xdr:rowOff>
    </xdr:to>
    <xdr:sp macro="" textlink="">
      <xdr:nvSpPr>
        <xdr:cNvPr id="13" name="Rectangle 12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8119285" y="1501589"/>
          <a:ext cx="2294715" cy="710327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>
          <a:noFill/>
        </a:ln>
        <a:effectLst>
          <a:outerShdw blurRad="149987" dist="139700" dir="846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contrasting" dir="t">
            <a:rot lat="0" lon="0" rev="1500000"/>
          </a:lightRig>
        </a:scene3d>
        <a:sp3d prstMaterial="metal">
          <a:bevelT w="88900" h="889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lang="en-US" sz="1200">
              <a:solidFill>
                <a:schemeClr val="accent6">
                  <a:lumMod val="50000"/>
                </a:schemeClr>
              </a:solidFill>
              <a:latin typeface="+mj-lt"/>
              <a:ea typeface="+mn-ea"/>
              <a:cs typeface="+mn-cs"/>
            </a:rPr>
            <a:t>CATATAN</a:t>
          </a:r>
        </a:p>
        <a:p>
          <a:pPr marL="0" indent="0" algn="l"/>
          <a:r>
            <a:rPr lang="en-US" sz="1200">
              <a:solidFill>
                <a:schemeClr val="accent6">
                  <a:lumMod val="50000"/>
                </a:schemeClr>
              </a:solidFill>
              <a:latin typeface="+mj-lt"/>
              <a:ea typeface="+mn-ea"/>
              <a:cs typeface="+mn-cs"/>
            </a:rPr>
            <a:t>Pengisian Tugas Kearsipan Lainnya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showGridLines="0" zoomScale="90" zoomScaleNormal="90" workbookViewId="0">
      <pane xSplit="107" ySplit="214" topLeftCell="DD215" activePane="bottomRight" state="frozen"/>
      <selection pane="topRight" activeCell="DE1" sqref="DE1"/>
      <selection pane="bottomLeft" activeCell="A215" sqref="A215"/>
      <selection pane="bottomRight" activeCell="R11" sqref="R11"/>
    </sheetView>
  </sheetViews>
  <sheetFormatPr defaultColWidth="8.88671875" defaultRowHeight="15.75" x14ac:dyDescent="0.25"/>
  <cols>
    <col min="1" max="1" width="11.5546875" style="120" customWidth="1"/>
    <col min="2" max="2" width="8.88671875" style="41"/>
    <col min="3" max="3" width="9" style="41" customWidth="1"/>
    <col min="4" max="16384" width="8.88671875" style="41"/>
  </cols>
  <sheetData>
    <row r="1" spans="2:14" x14ac:dyDescent="0.25">
      <c r="B1" s="178" t="s">
        <v>252</v>
      </c>
    </row>
    <row r="4" spans="2:14" ht="16.5" thickBot="1" x14ac:dyDescent="0.3"/>
    <row r="5" spans="2:14" ht="39.950000000000003" customHeight="1" thickTop="1" thickBot="1" x14ac:dyDescent="0.3">
      <c r="E5" s="112">
        <f>'A Terampil Pelaksana'!H42</f>
        <v>0</v>
      </c>
      <c r="J5" s="112">
        <f>'A Pertama'!H30</f>
        <v>2.1809999999999987</v>
      </c>
      <c r="N5" s="113" t="e">
        <f>#REF!</f>
        <v>#REF!</v>
      </c>
    </row>
    <row r="6" spans="2:14" ht="39.950000000000003" customHeight="1" thickTop="1" thickBot="1" x14ac:dyDescent="0.3">
      <c r="E6" s="112">
        <f>'A Mahir PLanjutan'!H60</f>
        <v>0</v>
      </c>
      <c r="J6" s="112">
        <f>'A Muda'!H91</f>
        <v>2.1834666666666664</v>
      </c>
    </row>
    <row r="7" spans="2:14" ht="39.950000000000003" customHeight="1" thickTop="1" thickBot="1" x14ac:dyDescent="0.3">
      <c r="E7" s="112" t="e">
        <f>#REF!</f>
        <v>#REF!</v>
      </c>
      <c r="J7" s="112">
        <f>'A Madya'!H75</f>
        <v>2.0153999999999996</v>
      </c>
    </row>
    <row r="8" spans="2:14" ht="39.950000000000003" customHeight="1" thickTop="1" thickBot="1" x14ac:dyDescent="0.3">
      <c r="J8" s="112" t="e">
        <f>#REF!</f>
        <v>#REF!</v>
      </c>
    </row>
    <row r="9" spans="2:14" ht="16.5" thickTop="1" x14ac:dyDescent="0.25">
      <c r="B9" s="127" t="s">
        <v>288</v>
      </c>
    </row>
    <row r="10" spans="2:14" ht="16.5" thickBot="1" x14ac:dyDescent="0.3">
      <c r="B10" s="116" t="s">
        <v>248</v>
      </c>
      <c r="M10" s="41" t="s">
        <v>250</v>
      </c>
      <c r="N10" s="41" t="s">
        <v>250</v>
      </c>
    </row>
    <row r="11" spans="2:14" ht="17.25" thickTop="1" thickBot="1" x14ac:dyDescent="0.3">
      <c r="B11" s="115" t="s">
        <v>246</v>
      </c>
      <c r="E11" s="122">
        <v>75000</v>
      </c>
      <c r="F11" s="115" t="s">
        <v>247</v>
      </c>
    </row>
    <row r="12" spans="2:14" ht="17.25" thickTop="1" thickBot="1" x14ac:dyDescent="0.3"/>
    <row r="13" spans="2:14" ht="17.25" thickTop="1" thickBot="1" x14ac:dyDescent="0.3">
      <c r="B13" s="118" t="s">
        <v>249</v>
      </c>
      <c r="E13" s="119" t="e">
        <f>E5+E6+E7+J5+J6+J7+J8+N5</f>
        <v>#REF!</v>
      </c>
    </row>
    <row r="14" spans="2:14" ht="17.25" thickTop="1" thickBot="1" x14ac:dyDescent="0.3"/>
    <row r="15" spans="2:14" ht="17.25" thickTop="1" thickBot="1" x14ac:dyDescent="0.3">
      <c r="B15" s="123" t="s">
        <v>1</v>
      </c>
      <c r="C15" s="179"/>
      <c r="D15" s="180"/>
      <c r="E15" s="180"/>
      <c r="F15" s="180"/>
      <c r="G15" s="180"/>
      <c r="H15" s="180"/>
      <c r="I15" s="180"/>
      <c r="J15" s="180"/>
      <c r="K15" s="180"/>
      <c r="L15" s="180"/>
      <c r="M15" s="180"/>
      <c r="N15" s="180"/>
    </row>
    <row r="16" spans="2:14" ht="16.5" thickTop="1" x14ac:dyDescent="0.25">
      <c r="B16" s="121" t="s">
        <v>251</v>
      </c>
    </row>
  </sheetData>
  <sheetProtection password="CB61" sheet="1" objects="1" scenarios="1"/>
  <mergeCells count="1">
    <mergeCell ref="C15:N15"/>
  </mergeCells>
  <pageMargins left="0.31496062992125984" right="0.31496062992125984" top="0.74803149606299213" bottom="0.74803149606299213" header="0.31496062992125984" footer="0.31496062992125984"/>
  <pageSetup paperSize="1000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P43"/>
  <sheetViews>
    <sheetView showGridLines="0" zoomScale="80" zoomScaleNormal="80" workbookViewId="0">
      <pane ySplit="7" topLeftCell="A41" activePane="bottomLeft" state="frozen"/>
      <selection activeCell="E27" sqref="E27"/>
      <selection pane="bottomLeft" activeCell="O16" sqref="O16"/>
    </sheetView>
  </sheetViews>
  <sheetFormatPr defaultColWidth="8.88671875" defaultRowHeight="15.75" x14ac:dyDescent="0.25"/>
  <cols>
    <col min="1" max="1" width="4.5546875" style="4" customWidth="1"/>
    <col min="2" max="2" width="39.88671875" style="4" customWidth="1"/>
    <col min="3" max="3" width="1.5546875" customWidth="1"/>
    <col min="4" max="4" width="15.6640625" customWidth="1"/>
    <col min="5" max="5" width="16.5546875" style="29" bestFit="1" customWidth="1"/>
    <col min="6" max="6" width="7.88671875" bestFit="1" customWidth="1"/>
    <col min="7" max="7" width="10.33203125" customWidth="1"/>
    <col min="8" max="8" width="14" bestFit="1" customWidth="1"/>
    <col min="9" max="9" width="14.6640625" customWidth="1"/>
    <col min="10" max="10" width="8.88671875" customWidth="1"/>
    <col min="11" max="11" width="5.88671875" hidden="1" customWidth="1"/>
    <col min="12" max="13" width="7.109375" hidden="1" customWidth="1"/>
    <col min="14" max="14" width="8.5546875" hidden="1" customWidth="1"/>
  </cols>
  <sheetData>
    <row r="1" spans="1:16" s="6" customFormat="1" ht="18" x14ac:dyDescent="0.25">
      <c r="A1" s="184" t="s">
        <v>10</v>
      </c>
      <c r="B1" s="184"/>
      <c r="C1" s="184"/>
      <c r="D1" s="184"/>
      <c r="E1" s="184"/>
      <c r="F1" s="184"/>
      <c r="G1" s="184"/>
      <c r="H1" s="184"/>
      <c r="I1" s="184"/>
      <c r="J1" s="5"/>
    </row>
    <row r="2" spans="1:16" s="6" customFormat="1" x14ac:dyDescent="0.25">
      <c r="A2" s="33" t="s">
        <v>253</v>
      </c>
      <c r="B2" s="7"/>
      <c r="C2" s="5"/>
      <c r="D2" s="5"/>
      <c r="E2" s="8"/>
      <c r="F2" s="5"/>
      <c r="G2" s="5"/>
      <c r="H2" s="5"/>
      <c r="I2" s="5"/>
      <c r="J2"/>
    </row>
    <row r="3" spans="1:16" s="6" customFormat="1" x14ac:dyDescent="0.25">
      <c r="A3" s="7" t="s">
        <v>0</v>
      </c>
      <c r="B3" s="7"/>
      <c r="C3" s="5" t="s">
        <v>12</v>
      </c>
      <c r="D3" s="35" t="s">
        <v>18</v>
      </c>
      <c r="E3" s="8"/>
      <c r="F3" s="5"/>
      <c r="G3" s="5"/>
      <c r="H3" s="5"/>
      <c r="I3" s="5"/>
      <c r="J3" s="5"/>
    </row>
    <row r="4" spans="1:16" s="6" customFormat="1" x14ac:dyDescent="0.25">
      <c r="A4" s="7" t="s">
        <v>1</v>
      </c>
      <c r="B4" s="7"/>
      <c r="C4" s="5" t="s">
        <v>12</v>
      </c>
      <c r="D4" s="138"/>
      <c r="E4" s="139"/>
      <c r="F4" s="140"/>
      <c r="G4" s="140"/>
      <c r="H4" s="140"/>
      <c r="I4" s="141"/>
      <c r="J4" s="36"/>
    </row>
    <row r="5" spans="1:16" s="6" customFormat="1" ht="48" customHeight="1" x14ac:dyDescent="0.25">
      <c r="A5" s="9" t="s">
        <v>2</v>
      </c>
      <c r="B5" s="7"/>
      <c r="C5" s="9" t="s">
        <v>12</v>
      </c>
      <c r="D5" s="185" t="s">
        <v>19</v>
      </c>
      <c r="E5" s="185"/>
      <c r="F5" s="185"/>
      <c r="G5" s="185"/>
      <c r="H5" s="185"/>
      <c r="I5" s="185"/>
      <c r="J5" s="5"/>
      <c r="P5" s="117"/>
    </row>
    <row r="6" spans="1:16" s="6" customFormat="1" ht="47.25" x14ac:dyDescent="0.25">
      <c r="A6" s="10" t="s">
        <v>3</v>
      </c>
      <c r="B6" s="10" t="s">
        <v>4</v>
      </c>
      <c r="C6" s="186" t="s">
        <v>5</v>
      </c>
      <c r="D6" s="187"/>
      <c r="E6" s="10" t="s">
        <v>17</v>
      </c>
      <c r="F6" s="10" t="s">
        <v>7</v>
      </c>
      <c r="G6" s="10" t="s">
        <v>6</v>
      </c>
      <c r="H6" s="10" t="s">
        <v>8</v>
      </c>
      <c r="I6" s="10" t="s">
        <v>9</v>
      </c>
      <c r="J6" s="5"/>
      <c r="K6" s="11" t="s">
        <v>16</v>
      </c>
      <c r="L6" s="11" t="s">
        <v>13</v>
      </c>
      <c r="M6" s="11" t="s">
        <v>14</v>
      </c>
      <c r="N6" s="11" t="s">
        <v>15</v>
      </c>
    </row>
    <row r="7" spans="1:16" s="6" customFormat="1" x14ac:dyDescent="0.25">
      <c r="A7" s="12">
        <v>1</v>
      </c>
      <c r="B7" s="12">
        <v>2</v>
      </c>
      <c r="C7" s="13"/>
      <c r="D7" s="14">
        <v>3</v>
      </c>
      <c r="E7" s="12">
        <v>4</v>
      </c>
      <c r="F7" s="12">
        <v>5</v>
      </c>
      <c r="G7" s="12">
        <v>6</v>
      </c>
      <c r="H7" s="12">
        <v>7</v>
      </c>
      <c r="I7" s="12">
        <v>8</v>
      </c>
      <c r="J7" s="5"/>
      <c r="K7" s="11">
        <v>4</v>
      </c>
      <c r="L7" s="11">
        <v>5</v>
      </c>
      <c r="M7" s="11" t="s">
        <v>14</v>
      </c>
      <c r="N7" s="11" t="s">
        <v>15</v>
      </c>
    </row>
    <row r="8" spans="1:16" s="18" customFormat="1" x14ac:dyDescent="0.25">
      <c r="A8" s="84"/>
      <c r="B8" s="83"/>
      <c r="C8" s="85"/>
      <c r="D8" s="86"/>
      <c r="E8" s="87"/>
      <c r="F8" s="87"/>
      <c r="G8" s="88"/>
      <c r="H8" s="93"/>
      <c r="I8" s="89"/>
      <c r="K8" s="19"/>
      <c r="L8" s="20"/>
      <c r="M8" s="21">
        <f>H8</f>
        <v>0</v>
      </c>
      <c r="N8" s="22"/>
    </row>
    <row r="9" spans="1:16" s="18" customFormat="1" x14ac:dyDescent="0.25">
      <c r="A9" s="38">
        <v>1</v>
      </c>
      <c r="B9" s="37" t="s">
        <v>20</v>
      </c>
      <c r="C9" s="15"/>
      <c r="D9" s="40" t="s">
        <v>51</v>
      </c>
      <c r="E9" s="17">
        <v>15</v>
      </c>
      <c r="F9" s="30"/>
      <c r="G9" s="3">
        <f>Menu!$E$11</f>
        <v>75000</v>
      </c>
      <c r="H9" s="94">
        <f>E9*F9/G9</f>
        <v>0</v>
      </c>
      <c r="I9" s="30"/>
      <c r="K9" s="19"/>
      <c r="L9" s="20"/>
      <c r="M9" s="21">
        <f>H9</f>
        <v>0</v>
      </c>
      <c r="N9" s="22"/>
    </row>
    <row r="10" spans="1:16" s="18" customFormat="1" ht="31.5" x14ac:dyDescent="0.25">
      <c r="A10" s="38"/>
      <c r="B10" s="37" t="s">
        <v>30</v>
      </c>
      <c r="C10" s="15"/>
      <c r="D10" s="16"/>
      <c r="E10" s="17"/>
      <c r="F10" s="17"/>
      <c r="G10" s="3"/>
      <c r="H10" s="94"/>
      <c r="I10" s="31"/>
      <c r="K10" s="19"/>
      <c r="L10" s="23"/>
      <c r="M10" s="21">
        <f>H10</f>
        <v>0</v>
      </c>
      <c r="N10" s="22"/>
    </row>
    <row r="11" spans="1:16" s="18" customFormat="1" x14ac:dyDescent="0.25">
      <c r="A11" s="38"/>
      <c r="B11" s="37" t="s">
        <v>33</v>
      </c>
      <c r="C11" s="15"/>
      <c r="D11" s="16"/>
      <c r="E11" s="24"/>
      <c r="F11" s="17"/>
      <c r="G11" s="3"/>
      <c r="H11" s="94"/>
      <c r="I11" s="32"/>
      <c r="K11" s="19"/>
      <c r="L11" s="23"/>
      <c r="M11" s="21"/>
      <c r="N11" s="22"/>
    </row>
    <row r="12" spans="1:16" s="18" customFormat="1" x14ac:dyDescent="0.25">
      <c r="A12" s="38"/>
      <c r="B12" s="37" t="s">
        <v>31</v>
      </c>
      <c r="C12" s="15"/>
      <c r="D12" s="16"/>
      <c r="E12" s="24"/>
      <c r="F12" s="17"/>
      <c r="G12" s="3"/>
      <c r="H12" s="94"/>
      <c r="I12" s="32"/>
      <c r="K12" s="19"/>
      <c r="L12" s="23"/>
      <c r="M12" s="21"/>
      <c r="N12" s="22"/>
    </row>
    <row r="13" spans="1:16" s="18" customFormat="1" x14ac:dyDescent="0.25">
      <c r="A13" s="38"/>
      <c r="B13" s="37" t="s">
        <v>32</v>
      </c>
      <c r="C13" s="15"/>
      <c r="D13" s="16"/>
      <c r="E13" s="24"/>
      <c r="F13" s="17"/>
      <c r="G13" s="3"/>
      <c r="H13" s="94"/>
      <c r="I13" s="32"/>
      <c r="K13" s="19"/>
      <c r="L13" s="23"/>
      <c r="M13" s="21"/>
      <c r="N13" s="22"/>
    </row>
    <row r="14" spans="1:16" s="18" customFormat="1" x14ac:dyDescent="0.25">
      <c r="A14" s="38">
        <v>2</v>
      </c>
      <c r="B14" s="37" t="s">
        <v>21</v>
      </c>
      <c r="C14" s="15"/>
      <c r="D14" s="16" t="s">
        <v>50</v>
      </c>
      <c r="E14" s="24">
        <v>15</v>
      </c>
      <c r="F14" s="34"/>
      <c r="G14" s="3">
        <f>Menu!$E$11</f>
        <v>75000</v>
      </c>
      <c r="H14" s="94">
        <f t="shared" ref="H14:H41" si="0">E14*F14/G14</f>
        <v>0</v>
      </c>
      <c r="I14" s="32"/>
      <c r="K14" s="19"/>
      <c r="L14" s="23"/>
      <c r="M14" s="21"/>
      <c r="N14" s="22"/>
    </row>
    <row r="15" spans="1:16" s="18" customFormat="1" x14ac:dyDescent="0.25">
      <c r="A15" s="38"/>
      <c r="B15" s="37" t="s">
        <v>34</v>
      </c>
      <c r="C15" s="15"/>
      <c r="D15" s="16"/>
      <c r="E15" s="24"/>
      <c r="F15" s="17"/>
      <c r="G15" s="3"/>
      <c r="H15" s="94"/>
      <c r="I15" s="32"/>
      <c r="K15" s="19"/>
      <c r="L15" s="23"/>
      <c r="M15" s="21"/>
      <c r="N15" s="22"/>
    </row>
    <row r="16" spans="1:16" s="18" customFormat="1" x14ac:dyDescent="0.25">
      <c r="A16" s="38"/>
      <c r="B16" s="37" t="s">
        <v>33</v>
      </c>
      <c r="C16" s="15"/>
      <c r="D16" s="16"/>
      <c r="E16" s="24"/>
      <c r="F16" s="17"/>
      <c r="G16" s="3"/>
      <c r="H16" s="94"/>
      <c r="I16" s="32"/>
      <c r="K16" s="19"/>
      <c r="L16" s="23"/>
      <c r="M16" s="21"/>
      <c r="N16" s="22"/>
    </row>
    <row r="17" spans="1:14" s="18" customFormat="1" x14ac:dyDescent="0.25">
      <c r="A17" s="38"/>
      <c r="B17" s="37" t="s">
        <v>35</v>
      </c>
      <c r="C17" s="15"/>
      <c r="D17" s="16"/>
      <c r="E17" s="24"/>
      <c r="F17" s="17"/>
      <c r="G17" s="3"/>
      <c r="H17" s="94"/>
      <c r="I17" s="32"/>
      <c r="K17" s="19"/>
      <c r="L17" s="23"/>
      <c r="M17" s="21"/>
      <c r="N17" s="22"/>
    </row>
    <row r="18" spans="1:14" s="18" customFormat="1" x14ac:dyDescent="0.25">
      <c r="A18" s="38"/>
      <c r="B18" s="37" t="s">
        <v>36</v>
      </c>
      <c r="C18" s="15"/>
      <c r="E18" s="24"/>
      <c r="F18" s="17"/>
      <c r="G18" s="3"/>
      <c r="H18" s="94"/>
      <c r="I18" s="32"/>
      <c r="K18" s="19"/>
      <c r="L18" s="23"/>
      <c r="M18" s="21"/>
      <c r="N18" s="22"/>
    </row>
    <row r="19" spans="1:14" s="18" customFormat="1" x14ac:dyDescent="0.25">
      <c r="A19" s="38">
        <v>3</v>
      </c>
      <c r="B19" s="37" t="s">
        <v>22</v>
      </c>
      <c r="C19" s="15"/>
      <c r="D19" s="16" t="s">
        <v>50</v>
      </c>
      <c r="E19" s="24">
        <v>25</v>
      </c>
      <c r="F19" s="34"/>
      <c r="G19" s="3">
        <f>Menu!$E$11</f>
        <v>75000</v>
      </c>
      <c r="H19" s="94">
        <f t="shared" si="0"/>
        <v>0</v>
      </c>
      <c r="I19" s="32"/>
      <c r="K19" s="19"/>
      <c r="L19" s="23"/>
      <c r="M19" s="21"/>
      <c r="N19" s="22"/>
    </row>
    <row r="20" spans="1:14" s="18" customFormat="1" x14ac:dyDescent="0.25">
      <c r="A20" s="38"/>
      <c r="B20" s="37" t="s">
        <v>37</v>
      </c>
      <c r="C20" s="15"/>
      <c r="E20" s="24"/>
      <c r="F20" s="17"/>
      <c r="G20" s="3"/>
      <c r="H20" s="94"/>
      <c r="I20" s="32"/>
      <c r="K20" s="19"/>
      <c r="L20" s="23"/>
      <c r="M20" s="21"/>
      <c r="N20" s="22"/>
    </row>
    <row r="21" spans="1:14" s="18" customFormat="1" x14ac:dyDescent="0.25">
      <c r="A21" s="38"/>
      <c r="B21" s="37" t="s">
        <v>38</v>
      </c>
      <c r="C21" s="15"/>
      <c r="D21" s="16"/>
      <c r="E21" s="24"/>
      <c r="F21" s="17"/>
      <c r="G21" s="3"/>
      <c r="H21" s="94"/>
      <c r="I21" s="32"/>
      <c r="K21" s="19"/>
      <c r="L21" s="23"/>
      <c r="M21" s="21"/>
      <c r="N21" s="22"/>
    </row>
    <row r="22" spans="1:14" s="18" customFormat="1" x14ac:dyDescent="0.25">
      <c r="A22" s="38"/>
      <c r="B22" s="37" t="s">
        <v>39</v>
      </c>
      <c r="C22" s="15"/>
      <c r="D22" s="16"/>
      <c r="E22" s="24"/>
      <c r="F22" s="17"/>
      <c r="G22" s="3"/>
      <c r="H22" s="94"/>
      <c r="I22" s="32"/>
      <c r="K22" s="19"/>
      <c r="L22" s="23"/>
      <c r="M22" s="21"/>
      <c r="N22" s="22"/>
    </row>
    <row r="23" spans="1:14" s="18" customFormat="1" x14ac:dyDescent="0.25">
      <c r="A23" s="38"/>
      <c r="B23" s="37" t="s">
        <v>40</v>
      </c>
      <c r="C23" s="15"/>
      <c r="D23" s="16"/>
      <c r="E23" s="24"/>
      <c r="F23" s="17"/>
      <c r="G23" s="3"/>
      <c r="H23" s="94"/>
      <c r="I23" s="32"/>
      <c r="K23" s="19"/>
      <c r="L23" s="23"/>
      <c r="M23" s="21"/>
      <c r="N23" s="22"/>
    </row>
    <row r="24" spans="1:14" s="18" customFormat="1" x14ac:dyDescent="0.25">
      <c r="A24" s="38"/>
      <c r="B24" s="37" t="s">
        <v>41</v>
      </c>
      <c r="C24" s="15"/>
      <c r="D24" s="16"/>
      <c r="E24" s="24"/>
      <c r="F24" s="17"/>
      <c r="G24" s="3"/>
      <c r="H24" s="94"/>
      <c r="I24" s="32"/>
      <c r="K24" s="19"/>
      <c r="L24" s="23"/>
      <c r="M24" s="21"/>
      <c r="N24" s="22"/>
    </row>
    <row r="25" spans="1:14" s="18" customFormat="1" x14ac:dyDescent="0.25">
      <c r="A25" s="38"/>
      <c r="B25" s="37" t="s">
        <v>42</v>
      </c>
      <c r="C25" s="15"/>
      <c r="D25" s="16"/>
      <c r="E25" s="24"/>
      <c r="F25" s="17"/>
      <c r="G25" s="3"/>
      <c r="H25" s="94"/>
      <c r="I25" s="32"/>
      <c r="K25" s="19"/>
      <c r="L25" s="23"/>
      <c r="M25" s="21"/>
      <c r="N25" s="22"/>
    </row>
    <row r="26" spans="1:14" s="18" customFormat="1" x14ac:dyDescent="0.25">
      <c r="A26" s="38"/>
      <c r="B26" s="37" t="s">
        <v>43</v>
      </c>
      <c r="C26" s="15"/>
      <c r="D26" s="16"/>
      <c r="E26" s="24"/>
      <c r="F26" s="17"/>
      <c r="G26" s="3"/>
      <c r="H26" s="94"/>
      <c r="I26" s="32"/>
      <c r="K26" s="19"/>
      <c r="L26" s="23"/>
      <c r="M26" s="21"/>
      <c r="N26" s="22"/>
    </row>
    <row r="27" spans="1:14" s="18" customFormat="1" ht="47.25" x14ac:dyDescent="0.25">
      <c r="A27" s="38"/>
      <c r="B27" s="37" t="s">
        <v>44</v>
      </c>
      <c r="C27" s="15"/>
      <c r="D27" s="16"/>
      <c r="E27" s="24"/>
      <c r="F27" s="17"/>
      <c r="G27" s="3"/>
      <c r="H27" s="94"/>
      <c r="I27" s="32"/>
      <c r="K27" s="19"/>
      <c r="L27" s="23"/>
      <c r="M27" s="21"/>
      <c r="N27" s="22"/>
    </row>
    <row r="28" spans="1:14" s="18" customFormat="1" x14ac:dyDescent="0.25">
      <c r="A28" s="38">
        <v>4</v>
      </c>
      <c r="B28" s="37" t="s">
        <v>23</v>
      </c>
      <c r="C28" s="15"/>
      <c r="D28" s="16" t="s">
        <v>50</v>
      </c>
      <c r="E28" s="24">
        <v>15</v>
      </c>
      <c r="F28" s="34"/>
      <c r="G28" s="3">
        <f>Menu!$E$11</f>
        <v>75000</v>
      </c>
      <c r="H28" s="94">
        <f t="shared" si="0"/>
        <v>0</v>
      </c>
      <c r="I28" s="32"/>
      <c r="K28" s="19"/>
      <c r="L28" s="23"/>
      <c r="M28" s="21"/>
      <c r="N28" s="22"/>
    </row>
    <row r="29" spans="1:14" s="18" customFormat="1" x14ac:dyDescent="0.25">
      <c r="A29" s="84"/>
      <c r="B29" s="83"/>
      <c r="C29" s="85"/>
      <c r="D29" s="90"/>
      <c r="E29" s="91"/>
      <c r="F29" s="91"/>
      <c r="G29" s="92"/>
      <c r="H29" s="93"/>
      <c r="I29" s="89"/>
      <c r="K29" s="19"/>
      <c r="L29" s="23"/>
      <c r="M29" s="21"/>
      <c r="N29" s="22"/>
    </row>
    <row r="30" spans="1:14" s="18" customFormat="1" ht="31.5" x14ac:dyDescent="0.25">
      <c r="A30" s="38">
        <v>5</v>
      </c>
      <c r="B30" s="37" t="s">
        <v>24</v>
      </c>
      <c r="C30" s="15"/>
      <c r="D30" s="16" t="s">
        <v>50</v>
      </c>
      <c r="E30" s="24">
        <v>15</v>
      </c>
      <c r="F30" s="34"/>
      <c r="G30" s="3">
        <f>Menu!$E$11</f>
        <v>75000</v>
      </c>
      <c r="H30" s="94">
        <f t="shared" si="0"/>
        <v>0</v>
      </c>
      <c r="I30" s="32"/>
      <c r="K30" s="19"/>
      <c r="L30" s="23"/>
      <c r="M30" s="21"/>
      <c r="N30" s="22"/>
    </row>
    <row r="31" spans="1:14" s="18" customFormat="1" ht="78.75" x14ac:dyDescent="0.25">
      <c r="A31" s="38"/>
      <c r="B31" s="39" t="s">
        <v>45</v>
      </c>
      <c r="C31" s="15"/>
      <c r="D31" s="16" t="s">
        <v>282</v>
      </c>
      <c r="E31" s="24"/>
      <c r="F31" s="24"/>
      <c r="G31" s="3"/>
      <c r="H31" s="94"/>
      <c r="I31" s="24"/>
      <c r="K31" s="19"/>
      <c r="L31" s="23"/>
      <c r="M31" s="21"/>
      <c r="N31" s="22"/>
    </row>
    <row r="32" spans="1:14" s="18" customFormat="1" ht="47.25" x14ac:dyDescent="0.25">
      <c r="A32" s="38"/>
      <c r="B32" s="39" t="s">
        <v>46</v>
      </c>
      <c r="C32" s="15"/>
      <c r="D32" s="16" t="s">
        <v>282</v>
      </c>
      <c r="E32" s="24"/>
      <c r="F32" s="24"/>
      <c r="G32" s="3"/>
      <c r="H32" s="94"/>
      <c r="I32" s="24"/>
      <c r="K32" s="19"/>
      <c r="L32" s="23"/>
      <c r="M32" s="21"/>
      <c r="N32" s="22"/>
    </row>
    <row r="33" spans="1:14" s="18" customFormat="1" ht="94.5" x14ac:dyDescent="0.25">
      <c r="A33" s="38"/>
      <c r="B33" s="39" t="s">
        <v>47</v>
      </c>
      <c r="C33" s="15"/>
      <c r="D33" s="16" t="s">
        <v>282</v>
      </c>
      <c r="E33" s="24"/>
      <c r="F33" s="24"/>
      <c r="G33" s="3"/>
      <c r="H33" s="94"/>
      <c r="I33" s="24"/>
      <c r="K33" s="19"/>
      <c r="L33" s="23"/>
      <c r="M33" s="21"/>
      <c r="N33" s="22"/>
    </row>
    <row r="34" spans="1:14" s="18" customFormat="1" ht="31.5" x14ac:dyDescent="0.25">
      <c r="A34" s="38"/>
      <c r="B34" s="39" t="s">
        <v>48</v>
      </c>
      <c r="C34" s="15"/>
      <c r="D34" s="16" t="s">
        <v>282</v>
      </c>
      <c r="E34" s="24"/>
      <c r="F34" s="24"/>
      <c r="G34" s="3"/>
      <c r="H34" s="94"/>
      <c r="I34" s="24"/>
      <c r="K34" s="19"/>
      <c r="L34" s="23"/>
      <c r="M34" s="21"/>
      <c r="N34" s="22"/>
    </row>
    <row r="35" spans="1:14" s="18" customFormat="1" ht="47.25" x14ac:dyDescent="0.25">
      <c r="A35" s="38"/>
      <c r="B35" s="39" t="s">
        <v>49</v>
      </c>
      <c r="C35" s="15"/>
      <c r="D35" s="16" t="s">
        <v>50</v>
      </c>
      <c r="E35" s="24"/>
      <c r="F35" s="24"/>
      <c r="G35" s="3"/>
      <c r="H35" s="94"/>
      <c r="I35" s="24"/>
      <c r="K35" s="19"/>
      <c r="L35" s="23"/>
      <c r="M35" s="21"/>
      <c r="N35" s="22"/>
    </row>
    <row r="36" spans="1:14" s="18" customFormat="1" ht="47.25" x14ac:dyDescent="0.25">
      <c r="A36" s="38">
        <v>6</v>
      </c>
      <c r="B36" s="37" t="s">
        <v>25</v>
      </c>
      <c r="C36" s="15"/>
      <c r="D36" s="126" t="s">
        <v>50</v>
      </c>
      <c r="E36" s="125">
        <f>2*315</f>
        <v>630</v>
      </c>
      <c r="F36" s="34"/>
      <c r="G36" s="3">
        <f>Menu!$E$11</f>
        <v>75000</v>
      </c>
      <c r="H36" s="94">
        <f t="shared" si="0"/>
        <v>0</v>
      </c>
      <c r="I36" s="32"/>
      <c r="K36" s="19"/>
      <c r="L36" s="23"/>
      <c r="M36" s="21"/>
      <c r="N36" s="22"/>
    </row>
    <row r="37" spans="1:14" s="18" customFormat="1" ht="31.5" x14ac:dyDescent="0.25">
      <c r="A37" s="38">
        <v>7</v>
      </c>
      <c r="B37" s="37" t="s">
        <v>26</v>
      </c>
      <c r="C37" s="15"/>
      <c r="D37" s="126" t="s">
        <v>63</v>
      </c>
      <c r="E37" s="125">
        <f>3*315</f>
        <v>945</v>
      </c>
      <c r="F37" s="34"/>
      <c r="G37" s="3">
        <f>Menu!$E$11</f>
        <v>75000</v>
      </c>
      <c r="H37" s="94">
        <f t="shared" si="0"/>
        <v>0</v>
      </c>
      <c r="I37" s="32"/>
      <c r="K37" s="19"/>
      <c r="L37" s="23"/>
      <c r="M37" s="21"/>
      <c r="N37" s="22"/>
    </row>
    <row r="38" spans="1:14" s="18" customFormat="1" ht="31.5" x14ac:dyDescent="0.25">
      <c r="A38" s="38">
        <v>8</v>
      </c>
      <c r="B38" s="37" t="s">
        <v>27</v>
      </c>
      <c r="C38" s="15"/>
      <c r="D38" s="126" t="s">
        <v>63</v>
      </c>
      <c r="E38" s="125">
        <f>5*315</f>
        <v>1575</v>
      </c>
      <c r="F38" s="34"/>
      <c r="G38" s="3">
        <f>Menu!$E$11</f>
        <v>75000</v>
      </c>
      <c r="H38" s="94">
        <f t="shared" si="0"/>
        <v>0</v>
      </c>
      <c r="I38" s="32"/>
      <c r="K38" s="19"/>
      <c r="L38" s="23"/>
      <c r="M38" s="21"/>
      <c r="N38" s="22"/>
    </row>
    <row r="39" spans="1:14" s="18" customFormat="1" ht="31.5" x14ac:dyDescent="0.25">
      <c r="A39" s="38">
        <v>9</v>
      </c>
      <c r="B39" s="37" t="s">
        <v>28</v>
      </c>
      <c r="C39" s="15"/>
      <c r="D39" s="126" t="s">
        <v>63</v>
      </c>
      <c r="E39" s="125">
        <f>5*315</f>
        <v>1575</v>
      </c>
      <c r="F39" s="34"/>
      <c r="G39" s="3">
        <f>Menu!$E$11</f>
        <v>75000</v>
      </c>
      <c r="H39" s="94">
        <f t="shared" si="0"/>
        <v>0</v>
      </c>
      <c r="I39" s="32"/>
      <c r="K39" s="19"/>
      <c r="L39" s="23"/>
      <c r="M39" s="21"/>
      <c r="N39" s="22"/>
    </row>
    <row r="40" spans="1:14" s="18" customFormat="1" x14ac:dyDescent="0.25">
      <c r="A40" s="84"/>
      <c r="B40" s="83"/>
      <c r="C40" s="85"/>
      <c r="D40" s="128"/>
      <c r="E40" s="95"/>
      <c r="F40" s="91"/>
      <c r="G40" s="91"/>
      <c r="H40" s="95"/>
      <c r="I40" s="91"/>
      <c r="K40" s="19"/>
      <c r="L40" s="23"/>
      <c r="M40" s="21"/>
      <c r="N40" s="22"/>
    </row>
    <row r="41" spans="1:14" s="18" customFormat="1" ht="31.5" x14ac:dyDescent="0.25">
      <c r="A41" s="38">
        <v>10</v>
      </c>
      <c r="B41" s="37" t="s">
        <v>29</v>
      </c>
      <c r="C41" s="15"/>
      <c r="D41" s="126" t="s">
        <v>52</v>
      </c>
      <c r="E41" s="125">
        <v>60</v>
      </c>
      <c r="F41" s="34"/>
      <c r="G41" s="3">
        <f>Menu!$E$11</f>
        <v>75000</v>
      </c>
      <c r="H41" s="94">
        <f t="shared" si="0"/>
        <v>0</v>
      </c>
      <c r="I41" s="32"/>
      <c r="K41" s="19"/>
      <c r="L41" s="23"/>
      <c r="M41" s="21"/>
      <c r="N41" s="22"/>
    </row>
    <row r="42" spans="1:14" s="6" customFormat="1" ht="21.75" customHeight="1" x14ac:dyDescent="0.25">
      <c r="A42" s="181" t="s">
        <v>11</v>
      </c>
      <c r="B42" s="182"/>
      <c r="C42" s="182"/>
      <c r="D42" s="182"/>
      <c r="E42" s="182"/>
      <c r="F42" s="182"/>
      <c r="G42" s="183"/>
      <c r="H42" s="96">
        <f>SUM(H8:H41)</f>
        <v>0</v>
      </c>
      <c r="I42" s="25"/>
      <c r="K42"/>
      <c r="L42"/>
      <c r="M42"/>
      <c r="N42"/>
    </row>
    <row r="43" spans="1:14" s="6" customFormat="1" x14ac:dyDescent="0.25">
      <c r="A43" s="8"/>
      <c r="B43" s="26"/>
      <c r="C43" s="26"/>
      <c r="D43" s="27"/>
      <c r="E43" s="8"/>
      <c r="F43" s="28"/>
      <c r="G43" s="1"/>
      <c r="H43" s="2"/>
      <c r="I43" s="7"/>
      <c r="K43"/>
      <c r="L43"/>
      <c r="M43"/>
      <c r="N43"/>
    </row>
  </sheetData>
  <sheetProtection selectLockedCells="1"/>
  <mergeCells count="4">
    <mergeCell ref="A42:G42"/>
    <mergeCell ref="A1:I1"/>
    <mergeCell ref="D5:I5"/>
    <mergeCell ref="C6:D6"/>
  </mergeCells>
  <conditionalFormatting sqref="M8:M41">
    <cfRule type="cellIs" dxfId="4" priority="1" operator="greaterThan">
      <formula>0.1</formula>
    </cfRule>
  </conditionalFormatting>
  <pageMargins left="0.78740157480314965" right="0.59055118110236227" top="0.59055118110236227" bottom="0.59055118110236227" header="0.31496062992125984" footer="0.31496062992125984"/>
  <pageSetup paperSize="100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70C0"/>
  </sheetPr>
  <dimension ref="A1:N61"/>
  <sheetViews>
    <sheetView showGridLines="0" zoomScale="80" zoomScaleNormal="80" workbookViewId="0">
      <pane ySplit="7" topLeftCell="A59" activePane="bottomLeft" state="frozen"/>
      <selection activeCell="E27" sqref="E27"/>
      <selection pane="bottomLeft" activeCell="A2" sqref="A2"/>
    </sheetView>
  </sheetViews>
  <sheetFormatPr defaultColWidth="8.88671875" defaultRowHeight="15.75" x14ac:dyDescent="0.25"/>
  <cols>
    <col min="1" max="1" width="4.5546875" style="4" customWidth="1"/>
    <col min="2" max="2" width="39.88671875" style="4" customWidth="1"/>
    <col min="3" max="3" width="1.5546875" customWidth="1"/>
    <col min="4" max="4" width="15.6640625" customWidth="1"/>
    <col min="5" max="5" width="16.5546875" style="29" bestFit="1" customWidth="1"/>
    <col min="6" max="6" width="7.88671875" bestFit="1" customWidth="1"/>
    <col min="7" max="7" width="10.33203125" customWidth="1"/>
    <col min="8" max="8" width="14" bestFit="1" customWidth="1"/>
    <col min="9" max="9" width="14.6640625" customWidth="1"/>
    <col min="10" max="10" width="8.88671875" customWidth="1"/>
    <col min="11" max="11" width="5.88671875" hidden="1" customWidth="1"/>
    <col min="12" max="13" width="7.109375" hidden="1" customWidth="1"/>
    <col min="14" max="14" width="8.5546875" hidden="1" customWidth="1"/>
  </cols>
  <sheetData>
    <row r="1" spans="1:14" s="6" customFormat="1" ht="18" x14ac:dyDescent="0.25">
      <c r="A1" s="184" t="s">
        <v>10</v>
      </c>
      <c r="B1" s="184"/>
      <c r="C1" s="184"/>
      <c r="D1" s="184"/>
      <c r="E1" s="184"/>
      <c r="F1" s="184"/>
      <c r="G1" s="184"/>
      <c r="H1" s="184"/>
      <c r="I1" s="184"/>
      <c r="J1" s="42"/>
    </row>
    <row r="2" spans="1:14" s="6" customFormat="1" x14ac:dyDescent="0.25">
      <c r="A2" s="33"/>
      <c r="B2" s="43"/>
      <c r="C2" s="42"/>
      <c r="D2" s="42"/>
      <c r="E2" s="44"/>
      <c r="F2" s="42"/>
      <c r="G2" s="42"/>
      <c r="H2" s="42"/>
      <c r="I2" s="42"/>
      <c r="J2" s="42"/>
    </row>
    <row r="3" spans="1:14" s="6" customFormat="1" x14ac:dyDescent="0.25">
      <c r="A3" s="43" t="s">
        <v>0</v>
      </c>
      <c r="B3" s="43"/>
      <c r="C3" s="42" t="s">
        <v>12</v>
      </c>
      <c r="D3" s="45" t="s">
        <v>53</v>
      </c>
      <c r="E3" s="44"/>
      <c r="F3" s="42"/>
      <c r="G3" s="42"/>
      <c r="H3" s="42"/>
      <c r="I3" s="42"/>
      <c r="J3" s="42"/>
    </row>
    <row r="4" spans="1:14" s="6" customFormat="1" x14ac:dyDescent="0.25">
      <c r="A4" s="43" t="s">
        <v>1</v>
      </c>
      <c r="B4" s="43"/>
      <c r="C4" s="42" t="s">
        <v>12</v>
      </c>
      <c r="D4" s="134"/>
      <c r="E4" s="135"/>
      <c r="F4" s="136"/>
      <c r="G4" s="136"/>
      <c r="H4" s="136"/>
      <c r="I4" s="137"/>
      <c r="J4" s="48"/>
    </row>
    <row r="5" spans="1:14" s="6" customFormat="1" ht="48" customHeight="1" x14ac:dyDescent="0.25">
      <c r="A5" s="49" t="s">
        <v>2</v>
      </c>
      <c r="B5" s="43"/>
      <c r="C5" s="49" t="s">
        <v>12</v>
      </c>
      <c r="D5" s="188" t="s">
        <v>19</v>
      </c>
      <c r="E5" s="188"/>
      <c r="F5" s="188"/>
      <c r="G5" s="188"/>
      <c r="H5" s="188"/>
      <c r="I5" s="188"/>
      <c r="J5" s="42"/>
    </row>
    <row r="6" spans="1:14" s="6" customFormat="1" ht="47.25" customHeight="1" x14ac:dyDescent="0.25">
      <c r="A6" s="50" t="s">
        <v>3</v>
      </c>
      <c r="B6" s="50" t="s">
        <v>4</v>
      </c>
      <c r="C6" s="189" t="s">
        <v>5</v>
      </c>
      <c r="D6" s="190"/>
      <c r="E6" s="50" t="s">
        <v>17</v>
      </c>
      <c r="F6" s="50" t="s">
        <v>7</v>
      </c>
      <c r="G6" s="50" t="s">
        <v>6</v>
      </c>
      <c r="H6" s="50" t="s">
        <v>8</v>
      </c>
      <c r="I6" s="50" t="s">
        <v>9</v>
      </c>
      <c r="J6" s="42"/>
      <c r="K6" s="51" t="s">
        <v>16</v>
      </c>
      <c r="L6" s="51" t="s">
        <v>13</v>
      </c>
      <c r="M6" s="51" t="s">
        <v>14</v>
      </c>
      <c r="N6" s="51" t="s">
        <v>15</v>
      </c>
    </row>
    <row r="7" spans="1:14" s="6" customFormat="1" x14ac:dyDescent="0.25">
      <c r="A7" s="52">
        <v>1</v>
      </c>
      <c r="B7" s="52">
        <v>2</v>
      </c>
      <c r="C7" s="53"/>
      <c r="D7" s="54">
        <v>3</v>
      </c>
      <c r="E7" s="52">
        <v>4</v>
      </c>
      <c r="F7" s="52">
        <v>5</v>
      </c>
      <c r="G7" s="52">
        <v>6</v>
      </c>
      <c r="H7" s="52">
        <v>7</v>
      </c>
      <c r="I7" s="52">
        <v>8</v>
      </c>
      <c r="J7" s="42"/>
      <c r="K7" s="51">
        <v>4</v>
      </c>
      <c r="L7" s="51">
        <v>5</v>
      </c>
      <c r="M7" s="51" t="s">
        <v>14</v>
      </c>
      <c r="N7" s="51" t="s">
        <v>15</v>
      </c>
    </row>
    <row r="8" spans="1:14" s="18" customFormat="1" x14ac:dyDescent="0.25">
      <c r="A8" s="97"/>
      <c r="B8" s="98"/>
      <c r="C8" s="85"/>
      <c r="D8" s="99"/>
      <c r="E8" s="97"/>
      <c r="F8" s="97"/>
      <c r="G8" s="97"/>
      <c r="H8" s="100"/>
      <c r="I8" s="97"/>
      <c r="K8" s="57"/>
      <c r="L8" s="58"/>
      <c r="M8" s="21">
        <f>H8</f>
        <v>0</v>
      </c>
      <c r="N8" s="22"/>
    </row>
    <row r="9" spans="1:14" s="18" customFormat="1" ht="36.75" customHeight="1" x14ac:dyDescent="0.25">
      <c r="A9" s="55">
        <v>1</v>
      </c>
      <c r="B9" s="124" t="s">
        <v>54</v>
      </c>
      <c r="C9" s="129"/>
      <c r="D9" s="64" t="s">
        <v>254</v>
      </c>
      <c r="E9" s="65">
        <v>10</v>
      </c>
      <c r="F9" s="59"/>
      <c r="G9" s="3">
        <f>Menu!$E$11</f>
        <v>75000</v>
      </c>
      <c r="H9" s="101">
        <f>E9*F9/G9</f>
        <v>0</v>
      </c>
      <c r="I9" s="59"/>
      <c r="K9" s="57"/>
      <c r="L9" s="58"/>
      <c r="M9" s="21"/>
      <c r="N9" s="22"/>
    </row>
    <row r="10" spans="1:14" s="18" customFormat="1" ht="31.5" x14ac:dyDescent="0.25">
      <c r="A10" s="55">
        <v>2</v>
      </c>
      <c r="B10" s="124" t="s">
        <v>56</v>
      </c>
      <c r="C10" s="129"/>
      <c r="D10" s="64" t="s">
        <v>254</v>
      </c>
      <c r="E10" s="65">
        <v>15</v>
      </c>
      <c r="F10" s="59"/>
      <c r="G10" s="3">
        <f>Menu!$E$11</f>
        <v>75000</v>
      </c>
      <c r="H10" s="101">
        <f t="shared" ref="H10:H59" si="0">E10*F10/G10</f>
        <v>0</v>
      </c>
      <c r="I10" s="62"/>
      <c r="K10" s="57"/>
      <c r="L10" s="63"/>
      <c r="M10" s="21">
        <f>H10</f>
        <v>0</v>
      </c>
      <c r="N10" s="22"/>
    </row>
    <row r="11" spans="1:14" s="18" customFormat="1" ht="31.5" x14ac:dyDescent="0.25">
      <c r="A11" s="55">
        <v>3</v>
      </c>
      <c r="B11" s="124" t="s">
        <v>57</v>
      </c>
      <c r="C11" s="129"/>
      <c r="D11" s="64" t="s">
        <v>255</v>
      </c>
      <c r="E11" s="65">
        <v>15</v>
      </c>
      <c r="F11" s="59"/>
      <c r="G11" s="3">
        <f>Menu!$E$11</f>
        <v>75000</v>
      </c>
      <c r="H11" s="101">
        <f t="shared" si="0"/>
        <v>0</v>
      </c>
      <c r="I11" s="62"/>
      <c r="K11" s="57"/>
      <c r="L11" s="63"/>
      <c r="M11" s="21"/>
      <c r="N11" s="22"/>
    </row>
    <row r="12" spans="1:14" s="18" customFormat="1" ht="31.5" x14ac:dyDescent="0.25">
      <c r="A12" s="55">
        <v>4</v>
      </c>
      <c r="B12" s="124" t="s">
        <v>58</v>
      </c>
      <c r="C12" s="129"/>
      <c r="D12" s="64" t="s">
        <v>256</v>
      </c>
      <c r="E12" s="65">
        <v>15</v>
      </c>
      <c r="F12" s="59"/>
      <c r="G12" s="3">
        <f>Menu!$E$11</f>
        <v>75000</v>
      </c>
      <c r="H12" s="101">
        <f t="shared" si="0"/>
        <v>0</v>
      </c>
      <c r="I12" s="62"/>
      <c r="K12" s="57"/>
      <c r="L12" s="63"/>
      <c r="M12" s="21"/>
      <c r="N12" s="22"/>
    </row>
    <row r="13" spans="1:14" s="18" customFormat="1" ht="31.5" x14ac:dyDescent="0.25">
      <c r="A13" s="55">
        <v>5</v>
      </c>
      <c r="B13" s="124" t="s">
        <v>59</v>
      </c>
      <c r="C13" s="129"/>
      <c r="D13" s="64" t="s">
        <v>257</v>
      </c>
      <c r="E13" s="65">
        <v>15</v>
      </c>
      <c r="F13" s="59"/>
      <c r="G13" s="3">
        <f>Menu!$E$11</f>
        <v>75000</v>
      </c>
      <c r="H13" s="101">
        <f t="shared" si="0"/>
        <v>0</v>
      </c>
      <c r="I13" s="62"/>
      <c r="K13" s="57"/>
      <c r="L13" s="63"/>
      <c r="M13" s="21"/>
      <c r="N13" s="22"/>
    </row>
    <row r="14" spans="1:14" s="18" customFormat="1" ht="31.5" x14ac:dyDescent="0.25">
      <c r="A14" s="55">
        <v>6</v>
      </c>
      <c r="B14" s="124" t="s">
        <v>60</v>
      </c>
      <c r="C14" s="129"/>
      <c r="D14" s="64" t="s">
        <v>61</v>
      </c>
      <c r="E14" s="65">
        <f>5*315</f>
        <v>1575</v>
      </c>
      <c r="F14" s="59"/>
      <c r="G14" s="3">
        <f>Menu!$E$11</f>
        <v>75000</v>
      </c>
      <c r="H14" s="101">
        <f t="shared" si="0"/>
        <v>0</v>
      </c>
      <c r="I14" s="62"/>
      <c r="K14" s="57"/>
      <c r="L14" s="63"/>
      <c r="M14" s="21"/>
      <c r="N14" s="22"/>
    </row>
    <row r="15" spans="1:14" s="18" customFormat="1" x14ac:dyDescent="0.25">
      <c r="A15" s="55">
        <v>7</v>
      </c>
      <c r="B15" s="124" t="s">
        <v>62</v>
      </c>
      <c r="C15" s="129"/>
      <c r="D15" s="64" t="s">
        <v>63</v>
      </c>
      <c r="E15" s="65">
        <v>15</v>
      </c>
      <c r="F15" s="59"/>
      <c r="G15" s="3">
        <f>Menu!$E$11</f>
        <v>75000</v>
      </c>
      <c r="H15" s="101">
        <f t="shared" si="0"/>
        <v>0</v>
      </c>
      <c r="I15" s="62"/>
      <c r="K15" s="57"/>
      <c r="L15" s="63"/>
      <c r="M15" s="21"/>
      <c r="N15" s="22"/>
    </row>
    <row r="16" spans="1:14" s="18" customFormat="1" x14ac:dyDescent="0.25">
      <c r="A16" s="97"/>
      <c r="B16" s="130"/>
      <c r="C16" s="131"/>
      <c r="D16" s="104"/>
      <c r="E16" s="100"/>
      <c r="F16" s="97"/>
      <c r="G16" s="97"/>
      <c r="H16" s="100"/>
      <c r="I16" s="97"/>
      <c r="K16" s="57"/>
      <c r="L16" s="63"/>
      <c r="M16" s="21"/>
      <c r="N16" s="22"/>
    </row>
    <row r="17" spans="1:14" s="18" customFormat="1" ht="31.5" x14ac:dyDescent="0.25">
      <c r="A17" s="55">
        <v>8</v>
      </c>
      <c r="B17" s="124" t="s">
        <v>64</v>
      </c>
      <c r="C17" s="129"/>
      <c r="D17" s="64" t="s">
        <v>65</v>
      </c>
      <c r="E17" s="65">
        <f>5*315</f>
        <v>1575</v>
      </c>
      <c r="F17" s="59"/>
      <c r="G17" s="3">
        <f>Menu!$E$11</f>
        <v>75000</v>
      </c>
      <c r="H17" s="101">
        <f t="shared" si="0"/>
        <v>0</v>
      </c>
      <c r="I17" s="62"/>
      <c r="K17" s="57"/>
      <c r="L17" s="63"/>
      <c r="M17" s="21"/>
      <c r="N17" s="22"/>
    </row>
    <row r="18" spans="1:14" s="18" customFormat="1" ht="31.5" x14ac:dyDescent="0.25">
      <c r="A18" s="55">
        <v>9</v>
      </c>
      <c r="B18" s="124" t="s">
        <v>66</v>
      </c>
      <c r="C18" s="129"/>
      <c r="D18" s="64" t="s">
        <v>258</v>
      </c>
      <c r="E18" s="65"/>
      <c r="F18" s="55"/>
      <c r="G18" s="55"/>
      <c r="H18" s="65"/>
      <c r="I18" s="55"/>
      <c r="K18" s="57"/>
      <c r="L18" s="63"/>
      <c r="M18" s="21"/>
      <c r="N18" s="22"/>
    </row>
    <row r="19" spans="1:14" s="18" customFormat="1" x14ac:dyDescent="0.25">
      <c r="A19" s="55"/>
      <c r="B19" s="124" t="s">
        <v>67</v>
      </c>
      <c r="C19" s="129"/>
      <c r="D19" s="64" t="s">
        <v>259</v>
      </c>
      <c r="E19" s="65">
        <v>10</v>
      </c>
      <c r="F19" s="59"/>
      <c r="G19" s="3">
        <f>Menu!$E$11</f>
        <v>75000</v>
      </c>
      <c r="H19" s="101">
        <f t="shared" si="0"/>
        <v>0</v>
      </c>
      <c r="I19" s="62"/>
      <c r="K19" s="57"/>
      <c r="L19" s="63"/>
      <c r="M19" s="21"/>
      <c r="N19" s="22"/>
    </row>
    <row r="20" spans="1:14" s="18" customFormat="1" x14ac:dyDescent="0.25">
      <c r="A20" s="55"/>
      <c r="B20" s="124" t="s">
        <v>68</v>
      </c>
      <c r="C20" s="129"/>
      <c r="D20" s="64" t="s">
        <v>259</v>
      </c>
      <c r="E20" s="65">
        <v>15</v>
      </c>
      <c r="F20" s="59"/>
      <c r="G20" s="3">
        <f>Menu!$E$11</f>
        <v>75000</v>
      </c>
      <c r="H20" s="101">
        <f t="shared" si="0"/>
        <v>0</v>
      </c>
      <c r="I20" s="62"/>
      <c r="K20" s="57"/>
      <c r="L20" s="63"/>
      <c r="M20" s="21"/>
      <c r="N20" s="22"/>
    </row>
    <row r="21" spans="1:14" s="18" customFormat="1" x14ac:dyDescent="0.25">
      <c r="A21" s="55"/>
      <c r="B21" s="124" t="s">
        <v>69</v>
      </c>
      <c r="C21" s="129"/>
      <c r="D21" s="64" t="s">
        <v>260</v>
      </c>
      <c r="E21" s="65">
        <v>30</v>
      </c>
      <c r="F21" s="59"/>
      <c r="G21" s="3">
        <f>Menu!$E$11</f>
        <v>75000</v>
      </c>
      <c r="H21" s="101">
        <f t="shared" si="0"/>
        <v>0</v>
      </c>
      <c r="I21" s="62"/>
      <c r="K21" s="57"/>
      <c r="L21" s="63"/>
      <c r="M21" s="21"/>
      <c r="N21" s="22"/>
    </row>
    <row r="22" spans="1:14" s="18" customFormat="1" ht="31.5" x14ac:dyDescent="0.25">
      <c r="A22" s="55">
        <v>10</v>
      </c>
      <c r="B22" s="124" t="s">
        <v>70</v>
      </c>
      <c r="C22" s="129"/>
      <c r="D22" s="64"/>
      <c r="E22" s="65"/>
      <c r="F22" s="55"/>
      <c r="G22" s="60"/>
      <c r="H22" s="101"/>
      <c r="I22" s="61"/>
      <c r="K22" s="57"/>
      <c r="L22" s="63"/>
      <c r="M22" s="21"/>
      <c r="N22" s="22"/>
    </row>
    <row r="23" spans="1:14" s="18" customFormat="1" x14ac:dyDescent="0.25">
      <c r="A23" s="55"/>
      <c r="B23" s="132" t="s">
        <v>71</v>
      </c>
      <c r="C23" s="129"/>
      <c r="D23" s="64"/>
      <c r="E23" s="65"/>
      <c r="F23" s="55"/>
      <c r="G23" s="60"/>
      <c r="H23" s="101"/>
      <c r="I23" s="61"/>
      <c r="K23" s="57"/>
      <c r="L23" s="63"/>
      <c r="M23" s="21"/>
      <c r="N23" s="22"/>
    </row>
    <row r="24" spans="1:14" s="18" customFormat="1" x14ac:dyDescent="0.25">
      <c r="A24" s="55"/>
      <c r="B24" s="132" t="s">
        <v>72</v>
      </c>
      <c r="C24" s="129"/>
      <c r="D24" s="64"/>
      <c r="E24" s="65"/>
      <c r="F24" s="55"/>
      <c r="G24" s="60"/>
      <c r="H24" s="101"/>
      <c r="I24" s="61"/>
      <c r="K24" s="57"/>
      <c r="L24" s="63"/>
      <c r="M24" s="21"/>
      <c r="N24" s="22"/>
    </row>
    <row r="25" spans="1:14" s="18" customFormat="1" x14ac:dyDescent="0.25">
      <c r="A25" s="55"/>
      <c r="B25" s="132" t="s">
        <v>73</v>
      </c>
      <c r="C25" s="129"/>
      <c r="D25" s="64"/>
      <c r="E25" s="65"/>
      <c r="F25" s="55"/>
      <c r="G25" s="60"/>
      <c r="H25" s="101"/>
      <c r="I25" s="61"/>
      <c r="K25" s="57"/>
      <c r="L25" s="63"/>
      <c r="M25" s="21"/>
      <c r="N25" s="22"/>
    </row>
    <row r="26" spans="1:14" s="18" customFormat="1" ht="31.5" x14ac:dyDescent="0.25">
      <c r="A26" s="55"/>
      <c r="B26" s="132" t="s">
        <v>74</v>
      </c>
      <c r="C26" s="129"/>
      <c r="D26" s="64" t="s">
        <v>261</v>
      </c>
      <c r="E26" s="65">
        <v>200</v>
      </c>
      <c r="F26" s="59"/>
      <c r="G26" s="3">
        <f>Menu!$E$11</f>
        <v>75000</v>
      </c>
      <c r="H26" s="101">
        <f t="shared" si="0"/>
        <v>0</v>
      </c>
      <c r="I26" s="62"/>
      <c r="K26" s="57"/>
      <c r="L26" s="63"/>
      <c r="M26" s="21"/>
      <c r="N26" s="22"/>
    </row>
    <row r="27" spans="1:14" s="18" customFormat="1" ht="31.5" x14ac:dyDescent="0.25">
      <c r="A27" s="55"/>
      <c r="B27" s="132" t="s">
        <v>75</v>
      </c>
      <c r="C27" s="129"/>
      <c r="D27" s="64" t="s">
        <v>262</v>
      </c>
      <c r="E27" s="65">
        <v>250</v>
      </c>
      <c r="F27" s="59"/>
      <c r="G27" s="3">
        <f>Menu!$E$11</f>
        <v>75000</v>
      </c>
      <c r="H27" s="101">
        <f t="shared" si="0"/>
        <v>0</v>
      </c>
      <c r="I27" s="62"/>
      <c r="K27" s="57"/>
      <c r="L27" s="63"/>
      <c r="M27" s="21"/>
      <c r="N27" s="22"/>
    </row>
    <row r="28" spans="1:14" s="18" customFormat="1" ht="31.5" x14ac:dyDescent="0.25">
      <c r="A28" s="55"/>
      <c r="B28" s="132" t="s">
        <v>76</v>
      </c>
      <c r="C28" s="129"/>
      <c r="D28" s="64" t="s">
        <v>262</v>
      </c>
      <c r="E28" s="65">
        <v>250</v>
      </c>
      <c r="F28" s="59"/>
      <c r="G28" s="3">
        <f>Menu!$E$11</f>
        <v>75000</v>
      </c>
      <c r="H28" s="101">
        <f t="shared" si="0"/>
        <v>0</v>
      </c>
      <c r="I28" s="62"/>
      <c r="K28" s="57"/>
      <c r="L28" s="63"/>
      <c r="M28" s="21"/>
      <c r="N28" s="22"/>
    </row>
    <row r="29" spans="1:14" s="18" customFormat="1" ht="31.5" x14ac:dyDescent="0.25">
      <c r="A29" s="55"/>
      <c r="B29" s="132" t="s">
        <v>77</v>
      </c>
      <c r="C29" s="129"/>
      <c r="D29" s="64" t="s">
        <v>262</v>
      </c>
      <c r="E29" s="65">
        <v>250</v>
      </c>
      <c r="F29" s="59"/>
      <c r="G29" s="3">
        <f>Menu!$E$11</f>
        <v>75000</v>
      </c>
      <c r="H29" s="101">
        <f t="shared" si="0"/>
        <v>0</v>
      </c>
      <c r="I29" s="62"/>
      <c r="K29" s="57"/>
      <c r="L29" s="63"/>
      <c r="M29" s="21"/>
      <c r="N29" s="22"/>
    </row>
    <row r="30" spans="1:14" s="18" customFormat="1" ht="47.25" x14ac:dyDescent="0.25">
      <c r="A30" s="55">
        <v>11</v>
      </c>
      <c r="B30" s="124" t="s">
        <v>78</v>
      </c>
      <c r="C30" s="129"/>
      <c r="D30" s="64" t="s">
        <v>63</v>
      </c>
      <c r="E30" s="65">
        <f>5*315</f>
        <v>1575</v>
      </c>
      <c r="F30" s="59"/>
      <c r="G30" s="3">
        <f>Menu!$E$11</f>
        <v>75000</v>
      </c>
      <c r="H30" s="101">
        <f t="shared" si="0"/>
        <v>0</v>
      </c>
      <c r="I30" s="62"/>
      <c r="K30" s="57"/>
      <c r="L30" s="63"/>
      <c r="M30" s="21"/>
      <c r="N30" s="22"/>
    </row>
    <row r="31" spans="1:14" s="18" customFormat="1" x14ac:dyDescent="0.25">
      <c r="A31" s="55"/>
      <c r="B31" s="132" t="s">
        <v>79</v>
      </c>
      <c r="C31" s="129"/>
      <c r="D31" s="64"/>
      <c r="E31" s="65"/>
      <c r="F31" s="55"/>
      <c r="G31" s="55"/>
      <c r="H31" s="65"/>
      <c r="I31" s="55"/>
      <c r="K31" s="57"/>
      <c r="L31" s="63"/>
      <c r="M31" s="21"/>
      <c r="N31" s="22"/>
    </row>
    <row r="32" spans="1:14" s="18" customFormat="1" x14ac:dyDescent="0.25">
      <c r="A32" s="55"/>
      <c r="B32" s="132" t="s">
        <v>80</v>
      </c>
      <c r="C32" s="129"/>
      <c r="D32" s="64"/>
      <c r="E32" s="65"/>
      <c r="F32" s="55"/>
      <c r="G32" s="55"/>
      <c r="H32" s="65"/>
      <c r="I32" s="55"/>
      <c r="K32" s="57"/>
      <c r="L32" s="63"/>
      <c r="M32" s="21"/>
      <c r="N32" s="22"/>
    </row>
    <row r="33" spans="1:14" s="18" customFormat="1" x14ac:dyDescent="0.25">
      <c r="A33" s="55"/>
      <c r="B33" s="132" t="s">
        <v>81</v>
      </c>
      <c r="C33" s="129"/>
      <c r="D33" s="64"/>
      <c r="E33" s="65"/>
      <c r="F33" s="55"/>
      <c r="G33" s="55"/>
      <c r="H33" s="65"/>
      <c r="I33" s="55"/>
      <c r="K33" s="57"/>
      <c r="L33" s="63"/>
      <c r="M33" s="21"/>
      <c r="N33" s="22"/>
    </row>
    <row r="34" spans="1:14" s="18" customFormat="1" x14ac:dyDescent="0.25">
      <c r="A34" s="55"/>
      <c r="B34" s="132" t="s">
        <v>82</v>
      </c>
      <c r="C34" s="129"/>
      <c r="D34" s="64"/>
      <c r="E34" s="65"/>
      <c r="F34" s="55"/>
      <c r="G34" s="55"/>
      <c r="H34" s="65"/>
      <c r="I34" s="55"/>
      <c r="K34" s="57"/>
      <c r="L34" s="63"/>
      <c r="M34" s="21"/>
      <c r="N34" s="22"/>
    </row>
    <row r="35" spans="1:14" s="18" customFormat="1" x14ac:dyDescent="0.25">
      <c r="A35" s="55"/>
      <c r="B35" s="132" t="s">
        <v>83</v>
      </c>
      <c r="C35" s="129"/>
      <c r="D35" s="64"/>
      <c r="E35" s="65"/>
      <c r="F35" s="55"/>
      <c r="G35" s="55"/>
      <c r="H35" s="65"/>
      <c r="I35" s="55"/>
      <c r="K35" s="57"/>
      <c r="L35" s="63"/>
      <c r="M35" s="21"/>
      <c r="N35" s="22"/>
    </row>
    <row r="36" spans="1:14" s="18" customFormat="1" ht="31.5" x14ac:dyDescent="0.25">
      <c r="A36" s="55">
        <v>12</v>
      </c>
      <c r="B36" s="124" t="s">
        <v>84</v>
      </c>
      <c r="C36" s="129"/>
      <c r="D36" s="64"/>
      <c r="E36" s="65"/>
      <c r="F36" s="55"/>
      <c r="G36" s="55"/>
      <c r="H36" s="65"/>
      <c r="I36" s="55"/>
      <c r="K36" s="57"/>
      <c r="L36" s="63"/>
      <c r="M36" s="21"/>
      <c r="N36" s="22"/>
    </row>
    <row r="37" spans="1:14" s="18" customFormat="1" x14ac:dyDescent="0.25">
      <c r="A37" s="55"/>
      <c r="B37" s="132" t="s">
        <v>71</v>
      </c>
      <c r="C37" s="129"/>
      <c r="D37" s="64"/>
      <c r="E37" s="65"/>
      <c r="F37" s="55"/>
      <c r="G37" s="55"/>
      <c r="H37" s="65"/>
      <c r="I37" s="55"/>
      <c r="K37" s="57"/>
      <c r="L37" s="63"/>
      <c r="M37" s="21"/>
      <c r="N37" s="22"/>
    </row>
    <row r="38" spans="1:14" s="18" customFormat="1" x14ac:dyDescent="0.25">
      <c r="A38" s="55"/>
      <c r="B38" s="132" t="s">
        <v>85</v>
      </c>
      <c r="C38" s="129"/>
      <c r="D38" s="64"/>
      <c r="E38" s="65"/>
      <c r="F38" s="55"/>
      <c r="G38" s="55"/>
      <c r="H38" s="65"/>
      <c r="I38" s="55"/>
      <c r="K38" s="57"/>
      <c r="L38" s="63"/>
      <c r="M38" s="21"/>
      <c r="N38" s="22"/>
    </row>
    <row r="39" spans="1:14" s="18" customFormat="1" x14ac:dyDescent="0.25">
      <c r="A39" s="55"/>
      <c r="B39" s="132" t="s">
        <v>86</v>
      </c>
      <c r="C39" s="129"/>
      <c r="D39" s="64"/>
      <c r="E39" s="65"/>
      <c r="F39" s="55"/>
      <c r="G39" s="55"/>
      <c r="H39" s="65"/>
      <c r="I39" s="55"/>
      <c r="K39" s="57"/>
      <c r="L39" s="63"/>
      <c r="M39" s="21"/>
      <c r="N39" s="22"/>
    </row>
    <row r="40" spans="1:14" s="18" customFormat="1" ht="31.5" x14ac:dyDescent="0.25">
      <c r="A40" s="55"/>
      <c r="B40" s="132" t="s">
        <v>74</v>
      </c>
      <c r="C40" s="129"/>
      <c r="D40" s="64" t="s">
        <v>261</v>
      </c>
      <c r="E40" s="65">
        <v>200</v>
      </c>
      <c r="F40" s="59"/>
      <c r="G40" s="3">
        <f>Menu!$E$11</f>
        <v>75000</v>
      </c>
      <c r="H40" s="101">
        <f t="shared" si="0"/>
        <v>0</v>
      </c>
      <c r="I40" s="62"/>
      <c r="K40" s="57"/>
      <c r="L40" s="63"/>
      <c r="M40" s="21"/>
      <c r="N40" s="22"/>
    </row>
    <row r="41" spans="1:14" s="18" customFormat="1" ht="31.5" x14ac:dyDescent="0.25">
      <c r="A41" s="55"/>
      <c r="B41" s="132" t="s">
        <v>75</v>
      </c>
      <c r="C41" s="129"/>
      <c r="D41" s="64" t="s">
        <v>262</v>
      </c>
      <c r="E41" s="65">
        <v>250</v>
      </c>
      <c r="F41" s="59"/>
      <c r="G41" s="3">
        <f>Menu!$E$11</f>
        <v>75000</v>
      </c>
      <c r="H41" s="101">
        <f t="shared" si="0"/>
        <v>0</v>
      </c>
      <c r="I41" s="62"/>
      <c r="K41" s="57"/>
      <c r="L41" s="63"/>
      <c r="M41" s="21"/>
      <c r="N41" s="22"/>
    </row>
    <row r="42" spans="1:14" s="18" customFormat="1" ht="31.5" x14ac:dyDescent="0.25">
      <c r="A42" s="55"/>
      <c r="B42" s="132" t="s">
        <v>76</v>
      </c>
      <c r="C42" s="129"/>
      <c r="D42" s="64" t="s">
        <v>263</v>
      </c>
      <c r="E42" s="65">
        <v>100</v>
      </c>
      <c r="F42" s="59"/>
      <c r="G42" s="3">
        <f>Menu!$E$11</f>
        <v>75000</v>
      </c>
      <c r="H42" s="101">
        <f t="shared" si="0"/>
        <v>0</v>
      </c>
      <c r="I42" s="62"/>
      <c r="K42" s="57"/>
      <c r="L42" s="63"/>
      <c r="M42" s="21"/>
      <c r="N42" s="22"/>
    </row>
    <row r="43" spans="1:14" s="18" customFormat="1" ht="31.5" x14ac:dyDescent="0.25">
      <c r="A43" s="55"/>
      <c r="B43" s="132" t="s">
        <v>77</v>
      </c>
      <c r="C43" s="129"/>
      <c r="D43" s="64" t="s">
        <v>263</v>
      </c>
      <c r="E43" s="65">
        <v>100</v>
      </c>
      <c r="F43" s="59"/>
      <c r="G43" s="3">
        <f>Menu!$E$11</f>
        <v>75000</v>
      </c>
      <c r="H43" s="101">
        <f t="shared" si="0"/>
        <v>0</v>
      </c>
      <c r="I43" s="62"/>
      <c r="K43" s="57"/>
      <c r="L43" s="63"/>
      <c r="M43" s="21"/>
      <c r="N43" s="22"/>
    </row>
    <row r="44" spans="1:14" s="18" customFormat="1" ht="47.25" x14ac:dyDescent="0.25">
      <c r="A44" s="55">
        <v>13</v>
      </c>
      <c r="B44" s="124" t="s">
        <v>87</v>
      </c>
      <c r="C44" s="129"/>
      <c r="D44" s="64" t="s">
        <v>63</v>
      </c>
      <c r="E44" s="65">
        <f>7*315</f>
        <v>2205</v>
      </c>
      <c r="F44" s="59"/>
      <c r="G44" s="3">
        <f>Menu!$E$11</f>
        <v>75000</v>
      </c>
      <c r="H44" s="101">
        <f t="shared" si="0"/>
        <v>0</v>
      </c>
      <c r="I44" s="62"/>
      <c r="K44" s="57"/>
      <c r="L44" s="63"/>
      <c r="M44" s="21"/>
      <c r="N44" s="22"/>
    </row>
    <row r="45" spans="1:14" s="18" customFormat="1" x14ac:dyDescent="0.25">
      <c r="A45" s="55"/>
      <c r="B45" s="132" t="s">
        <v>79</v>
      </c>
      <c r="C45" s="129"/>
      <c r="D45" s="64"/>
      <c r="E45" s="65"/>
      <c r="F45" s="55"/>
      <c r="G45" s="55"/>
      <c r="H45" s="65"/>
      <c r="I45" s="55"/>
      <c r="K45" s="57"/>
      <c r="L45" s="63"/>
      <c r="M45" s="21"/>
      <c r="N45" s="22"/>
    </row>
    <row r="46" spans="1:14" s="18" customFormat="1" x14ac:dyDescent="0.25">
      <c r="A46" s="55"/>
      <c r="B46" s="132" t="s">
        <v>80</v>
      </c>
      <c r="C46" s="129"/>
      <c r="D46" s="64"/>
      <c r="E46" s="65"/>
      <c r="F46" s="55"/>
      <c r="G46" s="55"/>
      <c r="H46" s="65"/>
      <c r="I46" s="55"/>
      <c r="K46" s="57"/>
      <c r="L46" s="63"/>
      <c r="M46" s="21"/>
      <c r="N46" s="22"/>
    </row>
    <row r="47" spans="1:14" s="18" customFormat="1" x14ac:dyDescent="0.25">
      <c r="A47" s="55"/>
      <c r="B47" s="132" t="s">
        <v>81</v>
      </c>
      <c r="C47" s="129"/>
      <c r="D47" s="64"/>
      <c r="E47" s="65"/>
      <c r="F47" s="55"/>
      <c r="G47" s="55"/>
      <c r="H47" s="65"/>
      <c r="I47" s="55"/>
      <c r="K47" s="57"/>
      <c r="L47" s="63"/>
      <c r="M47" s="21"/>
      <c r="N47" s="22"/>
    </row>
    <row r="48" spans="1:14" s="18" customFormat="1" x14ac:dyDescent="0.25">
      <c r="A48" s="55"/>
      <c r="B48" s="132" t="s">
        <v>82</v>
      </c>
      <c r="C48" s="129"/>
      <c r="D48" s="64"/>
      <c r="E48" s="65"/>
      <c r="F48" s="55"/>
      <c r="G48" s="55"/>
      <c r="H48" s="65"/>
      <c r="I48" s="55"/>
      <c r="K48" s="57"/>
      <c r="L48" s="63"/>
      <c r="M48" s="21"/>
      <c r="N48" s="22"/>
    </row>
    <row r="49" spans="1:14" s="18" customFormat="1" x14ac:dyDescent="0.25">
      <c r="A49" s="55"/>
      <c r="B49" s="132" t="s">
        <v>83</v>
      </c>
      <c r="C49" s="129"/>
      <c r="D49" s="64"/>
      <c r="E49" s="65"/>
      <c r="F49" s="55"/>
      <c r="G49" s="55"/>
      <c r="H49" s="65"/>
      <c r="I49" s="55"/>
      <c r="K49" s="57"/>
      <c r="L49" s="63"/>
      <c r="M49" s="21"/>
      <c r="N49" s="22"/>
    </row>
    <row r="50" spans="1:14" s="18" customFormat="1" ht="31.5" x14ac:dyDescent="0.25">
      <c r="A50" s="55">
        <v>14</v>
      </c>
      <c r="B50" s="124" t="s">
        <v>88</v>
      </c>
      <c r="C50" s="129"/>
      <c r="D50" s="64" t="s">
        <v>263</v>
      </c>
      <c r="E50" s="65">
        <v>15</v>
      </c>
      <c r="F50" s="59"/>
      <c r="G50" s="3">
        <f>Menu!$E$11</f>
        <v>75000</v>
      </c>
      <c r="H50" s="101">
        <f t="shared" si="0"/>
        <v>0</v>
      </c>
      <c r="I50" s="62"/>
      <c r="K50" s="57"/>
      <c r="L50" s="63"/>
      <c r="M50" s="21"/>
      <c r="N50" s="22"/>
    </row>
    <row r="51" spans="1:14" s="18" customFormat="1" ht="31.5" x14ac:dyDescent="0.25">
      <c r="A51" s="55">
        <v>15</v>
      </c>
      <c r="B51" s="124" t="s">
        <v>89</v>
      </c>
      <c r="C51" s="129"/>
      <c r="D51" s="64" t="s">
        <v>263</v>
      </c>
      <c r="E51" s="65">
        <v>15</v>
      </c>
      <c r="F51" s="59"/>
      <c r="G51" s="3">
        <f>Menu!$E$11</f>
        <v>75000</v>
      </c>
      <c r="H51" s="101">
        <f t="shared" si="0"/>
        <v>0</v>
      </c>
      <c r="I51" s="62"/>
      <c r="K51" s="57"/>
      <c r="L51" s="63"/>
      <c r="M51" s="21"/>
      <c r="N51" s="22"/>
    </row>
    <row r="52" spans="1:14" s="18" customFormat="1" ht="31.5" x14ac:dyDescent="0.25">
      <c r="A52" s="55">
        <v>16</v>
      </c>
      <c r="B52" s="124" t="s">
        <v>90</v>
      </c>
      <c r="C52" s="129"/>
      <c r="D52" s="64" t="s">
        <v>263</v>
      </c>
      <c r="E52" s="65">
        <v>15</v>
      </c>
      <c r="F52" s="59"/>
      <c r="G52" s="3">
        <f>Menu!$E$11</f>
        <v>75000</v>
      </c>
      <c r="H52" s="101">
        <f t="shared" si="0"/>
        <v>0</v>
      </c>
      <c r="I52" s="62"/>
      <c r="K52" s="57"/>
      <c r="L52" s="63"/>
      <c r="M52" s="21"/>
      <c r="N52" s="22"/>
    </row>
    <row r="53" spans="1:14" s="18" customFormat="1" ht="31.5" x14ac:dyDescent="0.25">
      <c r="A53" s="55">
        <v>17</v>
      </c>
      <c r="B53" s="124" t="s">
        <v>91</v>
      </c>
      <c r="C53" s="129"/>
      <c r="D53" s="64" t="s">
        <v>262</v>
      </c>
      <c r="E53" s="65">
        <v>15</v>
      </c>
      <c r="F53" s="59"/>
      <c r="G53" s="3">
        <f>Menu!$E$11</f>
        <v>75000</v>
      </c>
      <c r="H53" s="101">
        <f t="shared" si="0"/>
        <v>0</v>
      </c>
      <c r="I53" s="62"/>
      <c r="K53" s="57"/>
      <c r="L53" s="63"/>
      <c r="M53" s="21"/>
      <c r="N53" s="22"/>
    </row>
    <row r="54" spans="1:14" s="18" customFormat="1" ht="31.5" x14ac:dyDescent="0.25">
      <c r="A54" s="55">
        <v>18</v>
      </c>
      <c r="B54" s="124" t="s">
        <v>92</v>
      </c>
      <c r="C54" s="129"/>
      <c r="D54" s="64" t="s">
        <v>262</v>
      </c>
      <c r="E54" s="65">
        <v>20</v>
      </c>
      <c r="F54" s="59"/>
      <c r="G54" s="3">
        <f>Menu!$E$11</f>
        <v>75000</v>
      </c>
      <c r="H54" s="101">
        <f t="shared" si="0"/>
        <v>0</v>
      </c>
      <c r="I54" s="62"/>
      <c r="K54" s="57"/>
      <c r="L54" s="63"/>
      <c r="M54" s="21"/>
      <c r="N54" s="22"/>
    </row>
    <row r="55" spans="1:14" s="18" customFormat="1" ht="63" x14ac:dyDescent="0.25">
      <c r="A55" s="55">
        <v>19</v>
      </c>
      <c r="B55" s="124" t="s">
        <v>93</v>
      </c>
      <c r="C55" s="129"/>
      <c r="D55" s="64" t="s">
        <v>65</v>
      </c>
      <c r="E55" s="65">
        <f>10*315</f>
        <v>3150</v>
      </c>
      <c r="F55" s="59"/>
      <c r="G55" s="3">
        <f>Menu!$E$11</f>
        <v>75000</v>
      </c>
      <c r="H55" s="101">
        <f t="shared" si="0"/>
        <v>0</v>
      </c>
      <c r="I55" s="62"/>
      <c r="K55" s="57"/>
      <c r="L55" s="63"/>
      <c r="M55" s="21"/>
      <c r="N55" s="22"/>
    </row>
    <row r="56" spans="1:14" s="18" customFormat="1" ht="47.25" x14ac:dyDescent="0.25">
      <c r="A56" s="55">
        <v>20</v>
      </c>
      <c r="B56" s="124" t="s">
        <v>94</v>
      </c>
      <c r="C56" s="129"/>
      <c r="D56" s="64" t="s">
        <v>264</v>
      </c>
      <c r="E56" s="65">
        <v>10</v>
      </c>
      <c r="F56" s="59"/>
      <c r="G56" s="3">
        <f>Menu!$E$11</f>
        <v>75000</v>
      </c>
      <c r="H56" s="101">
        <f t="shared" si="0"/>
        <v>0</v>
      </c>
      <c r="I56" s="62"/>
      <c r="K56" s="57"/>
      <c r="L56" s="63"/>
      <c r="M56" s="21"/>
      <c r="N56" s="22"/>
    </row>
    <row r="57" spans="1:14" s="18" customFormat="1" x14ac:dyDescent="0.25">
      <c r="A57" s="97"/>
      <c r="B57" s="133"/>
      <c r="C57" s="131"/>
      <c r="D57" s="104"/>
      <c r="E57" s="100"/>
      <c r="F57" s="97"/>
      <c r="G57" s="97"/>
      <c r="H57" s="100"/>
      <c r="I57" s="97"/>
      <c r="K57" s="57"/>
      <c r="L57" s="63"/>
      <c r="M57" s="21"/>
      <c r="N57" s="22"/>
    </row>
    <row r="58" spans="1:14" s="18" customFormat="1" ht="31.5" x14ac:dyDescent="0.25">
      <c r="A58" s="55">
        <v>21</v>
      </c>
      <c r="B58" s="124" t="s">
        <v>95</v>
      </c>
      <c r="C58" s="129"/>
      <c r="D58" s="64" t="s">
        <v>63</v>
      </c>
      <c r="E58" s="65">
        <f>5*315</f>
        <v>1575</v>
      </c>
      <c r="F58" s="59"/>
      <c r="G58" s="3">
        <f>Menu!$E$11</f>
        <v>75000</v>
      </c>
      <c r="H58" s="101">
        <f t="shared" si="0"/>
        <v>0</v>
      </c>
      <c r="I58" s="62"/>
      <c r="K58" s="57"/>
      <c r="L58" s="63"/>
      <c r="M58" s="21"/>
      <c r="N58" s="22"/>
    </row>
    <row r="59" spans="1:14" s="18" customFormat="1" ht="47.25" x14ac:dyDescent="0.25">
      <c r="A59" s="55">
        <v>22</v>
      </c>
      <c r="B59" s="124" t="s">
        <v>96</v>
      </c>
      <c r="C59" s="129"/>
      <c r="D59" s="64" t="s">
        <v>97</v>
      </c>
      <c r="E59" s="65">
        <v>60</v>
      </c>
      <c r="F59" s="59"/>
      <c r="G59" s="3">
        <f>Menu!$E$11</f>
        <v>75000</v>
      </c>
      <c r="H59" s="101">
        <f t="shared" si="0"/>
        <v>0</v>
      </c>
      <c r="I59" s="62"/>
      <c r="K59" s="57"/>
      <c r="L59" s="63"/>
      <c r="M59" s="21"/>
      <c r="N59" s="22"/>
    </row>
    <row r="60" spans="1:14" s="6" customFormat="1" ht="21.75" customHeight="1" x14ac:dyDescent="0.25">
      <c r="A60" s="191" t="s">
        <v>11</v>
      </c>
      <c r="B60" s="192"/>
      <c r="C60" s="192"/>
      <c r="D60" s="192"/>
      <c r="E60" s="192"/>
      <c r="F60" s="192"/>
      <c r="G60" s="193"/>
      <c r="H60" s="102">
        <f>SUM(H8:H59)</f>
        <v>0</v>
      </c>
      <c r="I60" s="66"/>
      <c r="K60"/>
      <c r="L60"/>
      <c r="M60"/>
      <c r="N60"/>
    </row>
    <row r="61" spans="1:14" s="6" customFormat="1" x14ac:dyDescent="0.25">
      <c r="A61" s="44"/>
      <c r="B61" s="26"/>
      <c r="C61" s="26"/>
      <c r="D61" s="67"/>
      <c r="E61" s="44"/>
      <c r="F61" s="68"/>
      <c r="G61" s="69"/>
      <c r="H61" s="70"/>
      <c r="I61" s="43"/>
      <c r="K61"/>
      <c r="L61"/>
      <c r="M61"/>
      <c r="N61"/>
    </row>
  </sheetData>
  <sheetProtection selectLockedCells="1"/>
  <mergeCells count="4">
    <mergeCell ref="A1:I1"/>
    <mergeCell ref="D5:I5"/>
    <mergeCell ref="C6:D6"/>
    <mergeCell ref="A60:G60"/>
  </mergeCells>
  <conditionalFormatting sqref="M8:M59">
    <cfRule type="cellIs" dxfId="3" priority="1" operator="greaterThan">
      <formula>0.1</formula>
    </cfRule>
  </conditionalFormatting>
  <pageMargins left="0.78740157480314965" right="0.59055118110236227" top="0.59055118110236227" bottom="0.59055118110236227" header="0.31496062992125984" footer="0.31496062992125984"/>
  <pageSetup paperSize="1000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N31"/>
  <sheetViews>
    <sheetView showGridLines="0" zoomScale="60" zoomScaleNormal="60" workbookViewId="0">
      <pane ySplit="7" topLeftCell="A8" activePane="bottomLeft" state="frozen"/>
      <selection activeCell="H109" sqref="H109"/>
      <selection pane="bottomLeft" activeCell="V15" sqref="V15"/>
    </sheetView>
  </sheetViews>
  <sheetFormatPr defaultColWidth="8.88671875" defaultRowHeight="15.75" x14ac:dyDescent="0.25"/>
  <cols>
    <col min="1" max="1" width="4.5546875" style="4" customWidth="1"/>
    <col min="2" max="2" width="39.88671875" style="4" customWidth="1"/>
    <col min="3" max="3" width="1.5546875" customWidth="1"/>
    <col min="4" max="4" width="15.6640625" customWidth="1"/>
    <col min="5" max="5" width="16.5546875" style="29" bestFit="1" customWidth="1"/>
    <col min="6" max="6" width="7.88671875" bestFit="1" customWidth="1"/>
    <col min="7" max="7" width="10.33203125" customWidth="1"/>
    <col min="8" max="8" width="14" bestFit="1" customWidth="1"/>
    <col min="9" max="9" width="14.6640625" customWidth="1"/>
    <col min="10" max="10" width="8.88671875" customWidth="1"/>
    <col min="11" max="11" width="5.88671875" hidden="1" customWidth="1"/>
    <col min="12" max="13" width="7.109375" hidden="1" customWidth="1"/>
    <col min="14" max="14" width="8.5546875" hidden="1" customWidth="1"/>
  </cols>
  <sheetData>
    <row r="1" spans="1:14" s="6" customFormat="1" ht="18" x14ac:dyDescent="0.25">
      <c r="A1" s="184" t="s">
        <v>10</v>
      </c>
      <c r="B1" s="184"/>
      <c r="C1" s="184"/>
      <c r="D1" s="184"/>
      <c r="E1" s="184"/>
      <c r="F1" s="184"/>
      <c r="G1" s="184"/>
      <c r="H1" s="184"/>
      <c r="I1" s="184"/>
      <c r="J1" s="42"/>
    </row>
    <row r="2" spans="1:14" s="6" customFormat="1" x14ac:dyDescent="0.25">
      <c r="A2" s="33"/>
      <c r="B2" s="43"/>
      <c r="C2" s="42"/>
      <c r="D2" s="42"/>
      <c r="E2" s="44"/>
      <c r="F2" s="42"/>
      <c r="G2" s="42"/>
      <c r="H2" s="42"/>
      <c r="I2" s="42"/>
      <c r="J2" s="42"/>
    </row>
    <row r="3" spans="1:14" s="6" customFormat="1" x14ac:dyDescent="0.25">
      <c r="A3" s="43" t="s">
        <v>0</v>
      </c>
      <c r="B3" s="43"/>
      <c r="C3" s="42" t="s">
        <v>12</v>
      </c>
      <c r="D3" s="45" t="s">
        <v>98</v>
      </c>
      <c r="E3" s="44"/>
      <c r="F3" s="42"/>
      <c r="G3" s="42"/>
      <c r="H3" s="42"/>
      <c r="I3" s="42"/>
      <c r="J3" s="42"/>
    </row>
    <row r="4" spans="1:14" s="6" customFormat="1" x14ac:dyDescent="0.25">
      <c r="A4" s="43" t="s">
        <v>1</v>
      </c>
      <c r="B4" s="43"/>
      <c r="C4" s="42" t="s">
        <v>12</v>
      </c>
      <c r="D4" s="134"/>
      <c r="E4" s="135"/>
      <c r="F4" s="136"/>
      <c r="G4" s="136"/>
      <c r="H4" s="136"/>
      <c r="I4" s="137"/>
      <c r="J4" s="48"/>
    </row>
    <row r="5" spans="1:14" s="6" customFormat="1" ht="48" customHeight="1" x14ac:dyDescent="0.25">
      <c r="A5" s="49" t="s">
        <v>2</v>
      </c>
      <c r="B5" s="43"/>
      <c r="C5" s="49" t="s">
        <v>12</v>
      </c>
      <c r="D5" s="188" t="s">
        <v>19</v>
      </c>
      <c r="E5" s="188"/>
      <c r="F5" s="188"/>
      <c r="G5" s="188"/>
      <c r="H5" s="188"/>
      <c r="I5" s="188"/>
      <c r="J5" s="42"/>
    </row>
    <row r="6" spans="1:14" s="6" customFormat="1" ht="47.25" customHeight="1" x14ac:dyDescent="0.25">
      <c r="A6" s="50" t="s">
        <v>3</v>
      </c>
      <c r="B6" s="50" t="s">
        <v>4</v>
      </c>
      <c r="C6" s="189" t="s">
        <v>5</v>
      </c>
      <c r="D6" s="190"/>
      <c r="E6" s="50" t="s">
        <v>17</v>
      </c>
      <c r="F6" s="50" t="s">
        <v>7</v>
      </c>
      <c r="G6" s="50" t="s">
        <v>6</v>
      </c>
      <c r="H6" s="50" t="s">
        <v>8</v>
      </c>
      <c r="I6" s="50" t="s">
        <v>9</v>
      </c>
      <c r="J6" s="42"/>
      <c r="K6" s="51" t="s">
        <v>16</v>
      </c>
      <c r="L6" s="51" t="s">
        <v>13</v>
      </c>
      <c r="M6" s="51" t="s">
        <v>14</v>
      </c>
      <c r="N6" s="51" t="s">
        <v>15</v>
      </c>
    </row>
    <row r="7" spans="1:14" s="6" customFormat="1" x14ac:dyDescent="0.25">
      <c r="A7" s="52">
        <v>1</v>
      </c>
      <c r="B7" s="52">
        <v>2</v>
      </c>
      <c r="C7" s="53"/>
      <c r="D7" s="54">
        <v>3</v>
      </c>
      <c r="E7" s="52">
        <v>4</v>
      </c>
      <c r="F7" s="52">
        <v>5</v>
      </c>
      <c r="G7" s="52">
        <v>6</v>
      </c>
      <c r="H7" s="52">
        <v>7</v>
      </c>
      <c r="I7" s="52">
        <v>8</v>
      </c>
      <c r="J7" s="42"/>
      <c r="K7" s="51">
        <v>4</v>
      </c>
      <c r="L7" s="51">
        <v>5</v>
      </c>
      <c r="M7" s="51" t="s">
        <v>14</v>
      </c>
      <c r="N7" s="51" t="s">
        <v>15</v>
      </c>
    </row>
    <row r="8" spans="1:14" s="18" customFormat="1" x14ac:dyDescent="0.25">
      <c r="A8" s="97"/>
      <c r="B8" s="83"/>
      <c r="C8" s="85"/>
      <c r="D8" s="105"/>
      <c r="E8" s="97"/>
      <c r="F8" s="97"/>
      <c r="G8" s="97"/>
      <c r="H8" s="100"/>
      <c r="I8" s="97"/>
      <c r="K8" s="57"/>
      <c r="L8" s="58"/>
      <c r="M8" s="21">
        <f>H8</f>
        <v>0</v>
      </c>
      <c r="N8" s="22"/>
    </row>
    <row r="9" spans="1:14" s="18" customFormat="1" ht="31.5" x14ac:dyDescent="0.25">
      <c r="A9" s="55">
        <v>1</v>
      </c>
      <c r="B9" s="78" t="s">
        <v>99</v>
      </c>
      <c r="C9" s="129"/>
      <c r="D9" s="142" t="s">
        <v>100</v>
      </c>
      <c r="E9" s="109">
        <f>5*315</f>
        <v>1575</v>
      </c>
      <c r="F9" s="59">
        <v>15</v>
      </c>
      <c r="G9" s="3">
        <f>Menu!$E$11</f>
        <v>75000</v>
      </c>
      <c r="H9" s="101">
        <f>E9*F9/G9</f>
        <v>0.315</v>
      </c>
      <c r="I9" s="59"/>
      <c r="K9" s="57"/>
      <c r="L9" s="58"/>
      <c r="M9" s="21">
        <f>H9</f>
        <v>0.315</v>
      </c>
      <c r="N9" s="22"/>
    </row>
    <row r="10" spans="1:14" s="18" customFormat="1" ht="31.5" x14ac:dyDescent="0.25">
      <c r="A10" s="55">
        <v>2</v>
      </c>
      <c r="B10" s="78" t="s">
        <v>101</v>
      </c>
      <c r="C10" s="129"/>
      <c r="D10" s="142" t="s">
        <v>265</v>
      </c>
      <c r="E10" s="109">
        <f>5*315</f>
        <v>1575</v>
      </c>
      <c r="F10" s="59">
        <v>15</v>
      </c>
      <c r="G10" s="3">
        <f>Menu!$E$11</f>
        <v>75000</v>
      </c>
      <c r="H10" s="101">
        <f t="shared" ref="H10:H29" si="0">E10*F10/G10</f>
        <v>0.315</v>
      </c>
      <c r="I10" s="62"/>
      <c r="K10" s="57"/>
      <c r="L10" s="63"/>
      <c r="M10" s="21">
        <f>H10</f>
        <v>0.315</v>
      </c>
      <c r="N10" s="22"/>
    </row>
    <row r="11" spans="1:14" s="18" customFormat="1" x14ac:dyDescent="0.25">
      <c r="A11" s="55">
        <v>3</v>
      </c>
      <c r="B11" s="78" t="s">
        <v>102</v>
      </c>
      <c r="C11" s="129"/>
      <c r="D11" s="143" t="s">
        <v>50</v>
      </c>
      <c r="E11" s="109">
        <v>15</v>
      </c>
      <c r="F11" s="59">
        <v>15</v>
      </c>
      <c r="G11" s="3">
        <f>Menu!$E$11</f>
        <v>75000</v>
      </c>
      <c r="H11" s="101">
        <f t="shared" si="0"/>
        <v>3.0000000000000001E-3</v>
      </c>
      <c r="I11" s="62"/>
      <c r="K11" s="57"/>
      <c r="L11" s="63"/>
      <c r="M11" s="21"/>
      <c r="N11" s="22"/>
    </row>
    <row r="12" spans="1:14" s="18" customFormat="1" ht="31.5" x14ac:dyDescent="0.25">
      <c r="A12" s="55">
        <v>4</v>
      </c>
      <c r="B12" s="78" t="s">
        <v>103</v>
      </c>
      <c r="C12" s="129"/>
      <c r="D12" s="143" t="s">
        <v>63</v>
      </c>
      <c r="E12" s="109">
        <f>5*315</f>
        <v>1575</v>
      </c>
      <c r="F12" s="59">
        <v>15</v>
      </c>
      <c r="G12" s="3">
        <f>Menu!$E$11</f>
        <v>75000</v>
      </c>
      <c r="H12" s="101">
        <f t="shared" si="0"/>
        <v>0.315</v>
      </c>
      <c r="I12" s="62"/>
      <c r="K12" s="57"/>
      <c r="L12" s="63"/>
      <c r="M12" s="21"/>
      <c r="N12" s="22"/>
    </row>
    <row r="13" spans="1:14" s="18" customFormat="1" ht="31.5" x14ac:dyDescent="0.25">
      <c r="A13" s="55">
        <v>5</v>
      </c>
      <c r="B13" s="78" t="s">
        <v>104</v>
      </c>
      <c r="C13" s="129"/>
      <c r="D13" s="142" t="s">
        <v>265</v>
      </c>
      <c r="E13" s="109">
        <f>5*315</f>
        <v>1575</v>
      </c>
      <c r="F13" s="59">
        <v>15</v>
      </c>
      <c r="G13" s="3">
        <f>Menu!$E$11</f>
        <v>75000</v>
      </c>
      <c r="H13" s="101">
        <f t="shared" si="0"/>
        <v>0.315</v>
      </c>
      <c r="I13" s="62"/>
      <c r="K13" s="57"/>
      <c r="L13" s="63"/>
      <c r="M13" s="21"/>
      <c r="N13" s="22"/>
    </row>
    <row r="14" spans="1:14" s="18" customFormat="1" x14ac:dyDescent="0.25">
      <c r="A14" s="55">
        <v>6</v>
      </c>
      <c r="B14" s="78" t="s">
        <v>105</v>
      </c>
      <c r="C14" s="129"/>
      <c r="D14" s="143" t="s">
        <v>50</v>
      </c>
      <c r="E14" s="109">
        <v>15</v>
      </c>
      <c r="F14" s="59">
        <v>15</v>
      </c>
      <c r="G14" s="3">
        <f>Menu!$E$11</f>
        <v>75000</v>
      </c>
      <c r="H14" s="101">
        <f t="shared" si="0"/>
        <v>3.0000000000000001E-3</v>
      </c>
      <c r="I14" s="62"/>
      <c r="K14" s="57"/>
      <c r="L14" s="63"/>
      <c r="M14" s="21"/>
      <c r="N14" s="22"/>
    </row>
    <row r="15" spans="1:14" s="18" customFormat="1" x14ac:dyDescent="0.25">
      <c r="A15" s="97"/>
      <c r="B15" s="83"/>
      <c r="C15" s="85"/>
      <c r="D15" s="105"/>
      <c r="E15" s="109"/>
      <c r="F15" s="97"/>
      <c r="G15" s="97"/>
      <c r="H15" s="100"/>
      <c r="I15" s="97"/>
      <c r="K15" s="57"/>
      <c r="L15" s="63"/>
      <c r="M15" s="21"/>
      <c r="N15" s="22"/>
    </row>
    <row r="16" spans="1:14" s="18" customFormat="1" ht="31.5" x14ac:dyDescent="0.25">
      <c r="A16" s="55">
        <v>7</v>
      </c>
      <c r="B16" s="71" t="s">
        <v>106</v>
      </c>
      <c r="C16" s="15"/>
      <c r="D16" s="72" t="s">
        <v>63</v>
      </c>
      <c r="E16" s="109">
        <f>5*315</f>
        <v>1575</v>
      </c>
      <c r="F16" s="59">
        <v>15</v>
      </c>
      <c r="G16" s="3">
        <f>Menu!$E$11</f>
        <v>75000</v>
      </c>
      <c r="H16" s="101">
        <f t="shared" si="0"/>
        <v>0.315</v>
      </c>
      <c r="I16" s="62"/>
      <c r="K16" s="57"/>
      <c r="L16" s="63"/>
      <c r="M16" s="21"/>
      <c r="N16" s="22"/>
    </row>
    <row r="17" spans="1:14" s="18" customFormat="1" ht="31.5" x14ac:dyDescent="0.25">
      <c r="A17" s="55">
        <v>8</v>
      </c>
      <c r="B17" s="71" t="s">
        <v>107</v>
      </c>
      <c r="C17" s="15"/>
      <c r="D17" s="72" t="s">
        <v>267</v>
      </c>
      <c r="E17" s="109">
        <v>15</v>
      </c>
      <c r="F17" s="59">
        <v>15</v>
      </c>
      <c r="G17" s="3">
        <f>Menu!$E$11</f>
        <v>75000</v>
      </c>
      <c r="H17" s="101">
        <f t="shared" si="0"/>
        <v>3.0000000000000001E-3</v>
      </c>
      <c r="I17" s="62"/>
      <c r="K17" s="57"/>
      <c r="L17" s="63"/>
      <c r="M17" s="21"/>
      <c r="N17" s="22"/>
    </row>
    <row r="18" spans="1:14" s="18" customFormat="1" ht="31.5" x14ac:dyDescent="0.25">
      <c r="A18" s="55">
        <v>9</v>
      </c>
      <c r="B18" s="71" t="s">
        <v>108</v>
      </c>
      <c r="C18" s="15"/>
      <c r="D18" s="72" t="s">
        <v>267</v>
      </c>
      <c r="E18" s="109">
        <v>15</v>
      </c>
      <c r="F18" s="59">
        <v>15</v>
      </c>
      <c r="G18" s="3">
        <f>Menu!$E$11</f>
        <v>75000</v>
      </c>
      <c r="H18" s="101">
        <f t="shared" si="0"/>
        <v>3.0000000000000001E-3</v>
      </c>
      <c r="I18" s="62"/>
      <c r="K18" s="57"/>
      <c r="L18" s="63"/>
      <c r="M18" s="21"/>
      <c r="N18" s="22"/>
    </row>
    <row r="19" spans="1:14" s="18" customFormat="1" ht="31.5" x14ac:dyDescent="0.25">
      <c r="A19" s="55">
        <v>10</v>
      </c>
      <c r="B19" s="71" t="s">
        <v>109</v>
      </c>
      <c r="C19" s="15"/>
      <c r="D19" s="72" t="s">
        <v>63</v>
      </c>
      <c r="E19" s="109">
        <f>10*315</f>
        <v>3150</v>
      </c>
      <c r="F19" s="59">
        <v>0</v>
      </c>
      <c r="G19" s="3">
        <f>Menu!$E$11</f>
        <v>75000</v>
      </c>
      <c r="H19" s="101">
        <f t="shared" si="0"/>
        <v>0</v>
      </c>
      <c r="I19" s="62"/>
      <c r="K19" s="57"/>
      <c r="L19" s="63"/>
      <c r="M19" s="21"/>
      <c r="N19" s="22"/>
    </row>
    <row r="20" spans="1:14" s="18" customFormat="1" ht="47.25" x14ac:dyDescent="0.25">
      <c r="A20" s="55">
        <v>11</v>
      </c>
      <c r="B20" s="71" t="s">
        <v>110</v>
      </c>
      <c r="C20" s="15"/>
      <c r="D20" s="72" t="s">
        <v>63</v>
      </c>
      <c r="E20" s="109">
        <f>10*315</f>
        <v>3150</v>
      </c>
      <c r="F20" s="59">
        <v>0</v>
      </c>
      <c r="G20" s="3">
        <f>Menu!$E$11</f>
        <v>75000</v>
      </c>
      <c r="H20" s="101">
        <f t="shared" si="0"/>
        <v>0</v>
      </c>
      <c r="I20" s="62"/>
      <c r="K20" s="57"/>
      <c r="L20" s="63"/>
      <c r="M20" s="21"/>
      <c r="N20" s="22"/>
    </row>
    <row r="21" spans="1:14" s="18" customFormat="1" ht="31.5" x14ac:dyDescent="0.25">
      <c r="A21" s="55">
        <v>12</v>
      </c>
      <c r="B21" s="71" t="s">
        <v>111</v>
      </c>
      <c r="C21" s="15"/>
      <c r="D21" s="73" t="s">
        <v>274</v>
      </c>
      <c r="E21" s="109">
        <v>15</v>
      </c>
      <c r="F21" s="59">
        <v>0</v>
      </c>
      <c r="G21" s="3">
        <f>Menu!$E$11</f>
        <v>75000</v>
      </c>
      <c r="H21" s="101">
        <f t="shared" si="0"/>
        <v>0</v>
      </c>
      <c r="I21" s="62"/>
      <c r="K21" s="57"/>
      <c r="L21" s="63"/>
      <c r="M21" s="21"/>
      <c r="N21" s="22"/>
    </row>
    <row r="22" spans="1:14" s="18" customFormat="1" ht="31.5" x14ac:dyDescent="0.25">
      <c r="A22" s="55">
        <v>13</v>
      </c>
      <c r="B22" s="71" t="s">
        <v>112</v>
      </c>
      <c r="C22" s="15"/>
      <c r="D22" s="72" t="s">
        <v>113</v>
      </c>
      <c r="E22" s="109">
        <v>15</v>
      </c>
      <c r="F22" s="59">
        <v>15</v>
      </c>
      <c r="G22" s="3">
        <f>Menu!$E$11</f>
        <v>75000</v>
      </c>
      <c r="H22" s="101">
        <f t="shared" si="0"/>
        <v>3.0000000000000001E-3</v>
      </c>
      <c r="I22" s="62"/>
      <c r="K22" s="57"/>
      <c r="L22" s="63"/>
      <c r="M22" s="21"/>
      <c r="N22" s="22"/>
    </row>
    <row r="23" spans="1:14" s="18" customFormat="1" x14ac:dyDescent="0.25">
      <c r="A23" s="97"/>
      <c r="B23" s="83"/>
      <c r="C23" s="85"/>
      <c r="D23" s="105"/>
      <c r="E23" s="109"/>
      <c r="F23" s="97"/>
      <c r="G23" s="97"/>
      <c r="H23" s="100"/>
      <c r="I23" s="97"/>
      <c r="K23" s="57"/>
      <c r="L23" s="63"/>
      <c r="M23" s="21"/>
      <c r="N23" s="22"/>
    </row>
    <row r="24" spans="1:14" s="18" customFormat="1" ht="47.25" x14ac:dyDescent="0.25">
      <c r="A24" s="55">
        <v>14</v>
      </c>
      <c r="B24" s="71" t="s">
        <v>114</v>
      </c>
      <c r="C24" s="15"/>
      <c r="D24" s="64" t="s">
        <v>97</v>
      </c>
      <c r="E24" s="109">
        <v>45</v>
      </c>
      <c r="F24" s="59">
        <v>0</v>
      </c>
      <c r="G24" s="3">
        <f>Menu!$E$11</f>
        <v>75000</v>
      </c>
      <c r="H24" s="101">
        <f t="shared" si="0"/>
        <v>0</v>
      </c>
      <c r="I24" s="62"/>
      <c r="K24" s="57"/>
      <c r="L24" s="63"/>
      <c r="M24" s="21"/>
      <c r="N24" s="22"/>
    </row>
    <row r="25" spans="1:14" s="18" customFormat="1" ht="47.25" x14ac:dyDescent="0.25">
      <c r="A25" s="55">
        <v>15</v>
      </c>
      <c r="B25" s="71" t="s">
        <v>115</v>
      </c>
      <c r="C25" s="15"/>
      <c r="D25" s="72" t="s">
        <v>65</v>
      </c>
      <c r="E25" s="109">
        <f>7*315</f>
        <v>2205</v>
      </c>
      <c r="F25" s="59">
        <v>15</v>
      </c>
      <c r="G25" s="3">
        <f>Menu!$E$11</f>
        <v>75000</v>
      </c>
      <c r="H25" s="101">
        <f t="shared" si="0"/>
        <v>0.441</v>
      </c>
      <c r="I25" s="62"/>
      <c r="K25" s="57"/>
      <c r="L25" s="63"/>
      <c r="M25" s="21"/>
      <c r="N25" s="22"/>
    </row>
    <row r="26" spans="1:14" s="18" customFormat="1" x14ac:dyDescent="0.25">
      <c r="A26" s="97"/>
      <c r="B26" s="103"/>
      <c r="C26" s="85"/>
      <c r="D26" s="105"/>
      <c r="E26" s="109"/>
      <c r="F26" s="97"/>
      <c r="G26" s="97"/>
      <c r="H26" s="100"/>
      <c r="I26" s="97"/>
      <c r="K26" s="57"/>
      <c r="L26" s="63"/>
      <c r="M26" s="21"/>
      <c r="N26" s="22"/>
    </row>
    <row r="27" spans="1:14" s="18" customFormat="1" ht="31.5" x14ac:dyDescent="0.25">
      <c r="A27" s="55">
        <v>16</v>
      </c>
      <c r="B27" s="71" t="s">
        <v>116</v>
      </c>
      <c r="C27" s="15"/>
      <c r="D27" s="72" t="s">
        <v>266</v>
      </c>
      <c r="E27" s="109">
        <v>250</v>
      </c>
      <c r="F27" s="59">
        <v>15</v>
      </c>
      <c r="G27" s="3">
        <f>Menu!$E$11</f>
        <v>75000</v>
      </c>
      <c r="H27" s="101">
        <f t="shared" si="0"/>
        <v>0.05</v>
      </c>
      <c r="I27" s="62"/>
      <c r="K27" s="57"/>
      <c r="L27" s="63"/>
      <c r="M27" s="21"/>
      <c r="N27" s="22"/>
    </row>
    <row r="28" spans="1:14" s="18" customFormat="1" ht="31.5" x14ac:dyDescent="0.25">
      <c r="A28" s="55">
        <v>17</v>
      </c>
      <c r="B28" s="71" t="s">
        <v>117</v>
      </c>
      <c r="C28" s="15"/>
      <c r="D28" s="72" t="s">
        <v>266</v>
      </c>
      <c r="E28" s="109">
        <v>250</v>
      </c>
      <c r="F28" s="59">
        <v>15</v>
      </c>
      <c r="G28" s="3">
        <f>Menu!$E$11</f>
        <v>75000</v>
      </c>
      <c r="H28" s="101">
        <f t="shared" si="0"/>
        <v>0.05</v>
      </c>
      <c r="I28" s="62"/>
      <c r="K28" s="57"/>
      <c r="L28" s="63"/>
      <c r="M28" s="21"/>
      <c r="N28" s="22"/>
    </row>
    <row r="29" spans="1:14" s="18" customFormat="1" ht="31.5" x14ac:dyDescent="0.25">
      <c r="A29" s="55">
        <v>18</v>
      </c>
      <c r="B29" s="71" t="s">
        <v>118</v>
      </c>
      <c r="C29" s="15"/>
      <c r="D29" s="72" t="s">
        <v>266</v>
      </c>
      <c r="E29" s="109">
        <v>250</v>
      </c>
      <c r="F29" s="59">
        <v>15</v>
      </c>
      <c r="G29" s="3">
        <f>Menu!$E$11</f>
        <v>75000</v>
      </c>
      <c r="H29" s="101">
        <f t="shared" si="0"/>
        <v>0.05</v>
      </c>
      <c r="I29" s="62"/>
      <c r="K29" s="57"/>
      <c r="L29" s="63"/>
      <c r="M29" s="21"/>
      <c r="N29" s="22"/>
    </row>
    <row r="30" spans="1:14" s="6" customFormat="1" ht="21.75" customHeight="1" x14ac:dyDescent="0.25">
      <c r="A30" s="191" t="s">
        <v>11</v>
      </c>
      <c r="B30" s="192"/>
      <c r="C30" s="192"/>
      <c r="D30" s="192"/>
      <c r="E30" s="192"/>
      <c r="F30" s="192"/>
      <c r="G30" s="193"/>
      <c r="H30" s="102">
        <f>SUM(H8:H29)</f>
        <v>2.1809999999999987</v>
      </c>
      <c r="I30" s="66"/>
      <c r="K30"/>
      <c r="L30"/>
      <c r="M30"/>
      <c r="N30"/>
    </row>
    <row r="31" spans="1:14" s="6" customFormat="1" x14ac:dyDescent="0.25">
      <c r="A31" s="44"/>
      <c r="B31" s="26"/>
      <c r="C31" s="26"/>
      <c r="D31" s="67"/>
      <c r="E31" s="44"/>
      <c r="F31" s="68"/>
      <c r="G31" s="69"/>
      <c r="H31" s="70"/>
      <c r="I31" s="43"/>
      <c r="K31"/>
      <c r="L31"/>
      <c r="M31"/>
      <c r="N31"/>
    </row>
  </sheetData>
  <sheetProtection selectLockedCells="1"/>
  <mergeCells count="4">
    <mergeCell ref="A1:I1"/>
    <mergeCell ref="D5:I5"/>
    <mergeCell ref="C6:D6"/>
    <mergeCell ref="A30:G30"/>
  </mergeCells>
  <conditionalFormatting sqref="M8:M29">
    <cfRule type="cellIs" dxfId="2" priority="1" operator="greaterThan">
      <formula>0.1</formula>
    </cfRule>
  </conditionalFormatting>
  <pageMargins left="0.78740157480314965" right="0.59055118110236227" top="0.59055118110236227" bottom="0.59055118110236227" header="0.31496062992125984" footer="0.31496062992125984"/>
  <pageSetup paperSize="1000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:N92"/>
  <sheetViews>
    <sheetView showGridLines="0" tabSelected="1" zoomScale="70" zoomScaleNormal="70" workbookViewId="0">
      <pane ySplit="7" topLeftCell="A85" activePane="bottomLeft" state="frozen"/>
      <selection activeCell="H109" sqref="H109"/>
      <selection pane="bottomLeft" activeCell="H96" sqref="H96"/>
    </sheetView>
  </sheetViews>
  <sheetFormatPr defaultColWidth="8.88671875" defaultRowHeight="15.75" x14ac:dyDescent="0.25"/>
  <cols>
    <col min="1" max="1" width="4.5546875" style="4" customWidth="1"/>
    <col min="2" max="2" width="39.88671875" style="4" customWidth="1"/>
    <col min="3" max="3" width="1.5546875" customWidth="1"/>
    <col min="4" max="4" width="15.6640625" customWidth="1"/>
    <col min="5" max="5" width="16.5546875" style="29" bestFit="1" customWidth="1"/>
    <col min="6" max="6" width="7.88671875" bestFit="1" customWidth="1"/>
    <col min="7" max="7" width="10.33203125" customWidth="1"/>
    <col min="8" max="8" width="14" bestFit="1" customWidth="1"/>
    <col min="9" max="9" width="14.6640625" customWidth="1"/>
    <col min="10" max="10" width="8.88671875" customWidth="1"/>
    <col min="11" max="11" width="5.88671875" hidden="1" customWidth="1"/>
    <col min="12" max="13" width="7.109375" hidden="1" customWidth="1"/>
    <col min="14" max="14" width="8.5546875" hidden="1" customWidth="1"/>
  </cols>
  <sheetData>
    <row r="1" spans="1:14" s="6" customFormat="1" ht="18" x14ac:dyDescent="0.25">
      <c r="A1" s="184" t="s">
        <v>10</v>
      </c>
      <c r="B1" s="184"/>
      <c r="C1" s="184"/>
      <c r="D1" s="184"/>
      <c r="E1" s="184"/>
      <c r="F1" s="184"/>
      <c r="G1" s="184"/>
      <c r="H1" s="184"/>
      <c r="I1" s="184"/>
      <c r="J1" s="42"/>
    </row>
    <row r="2" spans="1:14" s="6" customFormat="1" x14ac:dyDescent="0.25">
      <c r="A2" s="33"/>
      <c r="B2" s="43"/>
      <c r="C2" s="42"/>
      <c r="D2" s="42"/>
      <c r="E2" s="44"/>
      <c r="F2" s="42"/>
      <c r="G2" s="42"/>
      <c r="H2" s="42"/>
      <c r="I2" s="42"/>
      <c r="J2" s="42"/>
    </row>
    <row r="3" spans="1:14" s="6" customFormat="1" x14ac:dyDescent="0.25">
      <c r="A3" s="43" t="s">
        <v>0</v>
      </c>
      <c r="B3" s="43"/>
      <c r="C3" s="42" t="s">
        <v>12</v>
      </c>
      <c r="D3" s="45" t="s">
        <v>119</v>
      </c>
      <c r="E3" s="44"/>
      <c r="F3" s="42"/>
      <c r="G3" s="42"/>
      <c r="H3" s="42"/>
      <c r="I3" s="42"/>
      <c r="J3" s="42"/>
    </row>
    <row r="4" spans="1:14" s="6" customFormat="1" x14ac:dyDescent="0.25">
      <c r="A4" s="43" t="s">
        <v>1</v>
      </c>
      <c r="B4" s="43"/>
      <c r="C4" s="42" t="s">
        <v>12</v>
      </c>
      <c r="D4" s="134"/>
      <c r="E4" s="135"/>
      <c r="F4" s="136"/>
      <c r="G4" s="136"/>
      <c r="H4" s="136"/>
      <c r="I4" s="137"/>
      <c r="J4" s="48"/>
    </row>
    <row r="5" spans="1:14" s="6" customFormat="1" ht="48" customHeight="1" x14ac:dyDescent="0.25">
      <c r="A5" s="49" t="s">
        <v>2</v>
      </c>
      <c r="B5" s="43"/>
      <c r="C5" s="49" t="s">
        <v>12</v>
      </c>
      <c r="D5" s="188" t="s">
        <v>19</v>
      </c>
      <c r="E5" s="188"/>
      <c r="F5" s="188"/>
      <c r="G5" s="188"/>
      <c r="H5" s="188"/>
      <c r="I5" s="188"/>
      <c r="J5" s="42"/>
    </row>
    <row r="6" spans="1:14" s="6" customFormat="1" ht="47.25" customHeight="1" x14ac:dyDescent="0.25">
      <c r="A6" s="50" t="s">
        <v>3</v>
      </c>
      <c r="B6" s="50" t="s">
        <v>4</v>
      </c>
      <c r="C6" s="189" t="s">
        <v>5</v>
      </c>
      <c r="D6" s="190"/>
      <c r="E6" s="50" t="s">
        <v>17</v>
      </c>
      <c r="F6" s="50" t="s">
        <v>7</v>
      </c>
      <c r="G6" s="50" t="s">
        <v>6</v>
      </c>
      <c r="H6" s="50" t="s">
        <v>8</v>
      </c>
      <c r="I6" s="50" t="s">
        <v>9</v>
      </c>
      <c r="J6" s="42"/>
      <c r="K6" s="51" t="s">
        <v>16</v>
      </c>
      <c r="L6" s="51" t="s">
        <v>13</v>
      </c>
      <c r="M6" s="51" t="s">
        <v>14</v>
      </c>
      <c r="N6" s="51" t="s">
        <v>15</v>
      </c>
    </row>
    <row r="7" spans="1:14" s="6" customFormat="1" x14ac:dyDescent="0.25">
      <c r="A7" s="52">
        <v>1</v>
      </c>
      <c r="B7" s="52">
        <v>2</v>
      </c>
      <c r="C7" s="53"/>
      <c r="D7" s="75">
        <v>3</v>
      </c>
      <c r="E7" s="52">
        <v>4</v>
      </c>
      <c r="F7" s="52">
        <v>5</v>
      </c>
      <c r="G7" s="52">
        <v>6</v>
      </c>
      <c r="H7" s="52">
        <v>7</v>
      </c>
      <c r="I7" s="52">
        <v>8</v>
      </c>
      <c r="J7" s="42"/>
      <c r="K7" s="51">
        <v>4</v>
      </c>
      <c r="L7" s="51">
        <v>5</v>
      </c>
      <c r="M7" s="51" t="s">
        <v>14</v>
      </c>
      <c r="N7" s="51" t="s">
        <v>15</v>
      </c>
    </row>
    <row r="8" spans="1:14" s="18" customFormat="1" x14ac:dyDescent="0.25">
      <c r="A8" s="97"/>
      <c r="B8" s="83"/>
      <c r="C8" s="85"/>
      <c r="D8" s="106"/>
      <c r="E8" s="107"/>
      <c r="F8" s="106"/>
      <c r="G8" s="106"/>
      <c r="H8" s="108"/>
      <c r="I8" s="106"/>
      <c r="K8" s="57"/>
      <c r="L8" s="58"/>
      <c r="M8" s="21">
        <f>H8</f>
        <v>0</v>
      </c>
      <c r="N8" s="22"/>
    </row>
    <row r="9" spans="1:14" s="18" customFormat="1" ht="30" x14ac:dyDescent="0.25">
      <c r="A9" s="55">
        <v>1</v>
      </c>
      <c r="B9" s="77" t="s">
        <v>120</v>
      </c>
      <c r="C9" s="147"/>
      <c r="D9" s="76" t="s">
        <v>63</v>
      </c>
      <c r="E9" s="148">
        <f>5*315</f>
        <v>1575</v>
      </c>
      <c r="F9" s="149">
        <v>1</v>
      </c>
      <c r="G9" s="150">
        <f>Menu!$E$11</f>
        <v>75000</v>
      </c>
      <c r="H9" s="151">
        <f>E9*F9/G9</f>
        <v>2.1000000000000001E-2</v>
      </c>
      <c r="I9" s="59"/>
      <c r="K9" s="57"/>
      <c r="L9" s="58"/>
      <c r="M9" s="21">
        <f>H9</f>
        <v>2.1000000000000001E-2</v>
      </c>
      <c r="N9" s="22"/>
    </row>
    <row r="10" spans="1:14" s="18" customFormat="1" ht="15.75" customHeight="1" x14ac:dyDescent="0.25">
      <c r="A10" s="55">
        <v>2</v>
      </c>
      <c r="B10" s="77" t="s">
        <v>121</v>
      </c>
      <c r="C10" s="147"/>
      <c r="D10" s="152" t="s">
        <v>63</v>
      </c>
      <c r="E10" s="148">
        <f>5*315</f>
        <v>1575</v>
      </c>
      <c r="F10" s="149">
        <v>1</v>
      </c>
      <c r="G10" s="150">
        <f>Menu!$E$11</f>
        <v>75000</v>
      </c>
      <c r="H10" s="151">
        <f t="shared" ref="H10:H90" si="0">E10*F10/G10</f>
        <v>2.1000000000000001E-2</v>
      </c>
      <c r="I10" s="62"/>
      <c r="K10" s="57"/>
      <c r="L10" s="63"/>
      <c r="M10" s="21">
        <f>H10</f>
        <v>2.1000000000000001E-2</v>
      </c>
      <c r="N10" s="22"/>
    </row>
    <row r="11" spans="1:14" s="18" customFormat="1" x14ac:dyDescent="0.25">
      <c r="A11" s="55">
        <v>3</v>
      </c>
      <c r="B11" s="77" t="s">
        <v>122</v>
      </c>
      <c r="C11" s="147"/>
      <c r="D11" s="152" t="s">
        <v>63</v>
      </c>
      <c r="E11" s="148">
        <f>5*315</f>
        <v>1575</v>
      </c>
      <c r="F11" s="149">
        <v>1</v>
      </c>
      <c r="G11" s="150">
        <f>Menu!$E$11</f>
        <v>75000</v>
      </c>
      <c r="H11" s="151">
        <f t="shared" si="0"/>
        <v>2.1000000000000001E-2</v>
      </c>
      <c r="I11" s="62"/>
      <c r="K11" s="57"/>
      <c r="L11" s="63"/>
      <c r="M11" s="21"/>
      <c r="N11" s="22"/>
    </row>
    <row r="12" spans="1:14" s="18" customFormat="1" x14ac:dyDescent="0.25">
      <c r="A12" s="55">
        <v>4</v>
      </c>
      <c r="B12" s="77" t="s">
        <v>123</v>
      </c>
      <c r="C12" s="147"/>
      <c r="D12" s="152" t="s">
        <v>63</v>
      </c>
      <c r="E12" s="148">
        <v>10</v>
      </c>
      <c r="F12" s="149">
        <v>1</v>
      </c>
      <c r="G12" s="150">
        <f>Menu!$E$11</f>
        <v>75000</v>
      </c>
      <c r="H12" s="151">
        <f t="shared" si="0"/>
        <v>1.3333333333333334E-4</v>
      </c>
      <c r="I12" s="62"/>
      <c r="K12" s="57"/>
      <c r="L12" s="63"/>
      <c r="M12" s="21"/>
      <c r="N12" s="22"/>
    </row>
    <row r="13" spans="1:14" s="18" customFormat="1" x14ac:dyDescent="0.25">
      <c r="A13" s="97"/>
      <c r="B13" s="153"/>
      <c r="C13" s="154"/>
      <c r="D13" s="155"/>
      <c r="E13" s="156"/>
      <c r="F13" s="157"/>
      <c r="G13" s="158"/>
      <c r="H13" s="159"/>
      <c r="I13" s="106"/>
      <c r="K13" s="57"/>
      <c r="L13" s="63"/>
      <c r="M13" s="21"/>
      <c r="N13" s="22"/>
    </row>
    <row r="14" spans="1:14" s="18" customFormat="1" ht="45" x14ac:dyDescent="0.25">
      <c r="A14" s="55">
        <v>5</v>
      </c>
      <c r="B14" s="77" t="s">
        <v>124</v>
      </c>
      <c r="C14" s="147"/>
      <c r="D14" s="152" t="s">
        <v>63</v>
      </c>
      <c r="E14" s="148">
        <f>8*315</f>
        <v>2520</v>
      </c>
      <c r="F14" s="149">
        <v>1</v>
      </c>
      <c r="G14" s="150">
        <f>Menu!$E$11</f>
        <v>75000</v>
      </c>
      <c r="H14" s="151">
        <f t="shared" si="0"/>
        <v>3.3599999999999998E-2</v>
      </c>
      <c r="I14" s="62"/>
      <c r="K14" s="57"/>
      <c r="L14" s="63"/>
      <c r="M14" s="21"/>
      <c r="N14" s="22"/>
    </row>
    <row r="15" spans="1:14" s="18" customFormat="1" ht="45" x14ac:dyDescent="0.25">
      <c r="A15" s="55">
        <v>6</v>
      </c>
      <c r="B15" s="77" t="s">
        <v>125</v>
      </c>
      <c r="C15" s="147"/>
      <c r="D15" s="76" t="s">
        <v>126</v>
      </c>
      <c r="E15" s="148">
        <f>2*315</f>
        <v>630</v>
      </c>
      <c r="F15" s="149">
        <v>1</v>
      </c>
      <c r="G15" s="150">
        <f>Menu!$E$11</f>
        <v>75000</v>
      </c>
      <c r="H15" s="151">
        <f t="shared" si="0"/>
        <v>8.3999999999999995E-3</v>
      </c>
      <c r="I15" s="62"/>
      <c r="K15" s="57"/>
      <c r="L15" s="63"/>
      <c r="M15" s="21"/>
      <c r="N15" s="22"/>
    </row>
    <row r="16" spans="1:14" s="18" customFormat="1" x14ac:dyDescent="0.25">
      <c r="A16" s="55">
        <v>7</v>
      </c>
      <c r="B16" s="77" t="s">
        <v>127</v>
      </c>
      <c r="C16" s="147"/>
      <c r="D16" s="76" t="s">
        <v>128</v>
      </c>
      <c r="E16" s="148">
        <f>2*315</f>
        <v>630</v>
      </c>
      <c r="F16" s="149">
        <v>1</v>
      </c>
      <c r="G16" s="150">
        <f>Menu!$E$11</f>
        <v>75000</v>
      </c>
      <c r="H16" s="151">
        <f t="shared" si="0"/>
        <v>8.3999999999999995E-3</v>
      </c>
      <c r="I16" s="62"/>
      <c r="K16" s="57"/>
      <c r="L16" s="63"/>
      <c r="M16" s="21"/>
      <c r="N16" s="22"/>
    </row>
    <row r="17" spans="1:14" s="18" customFormat="1" ht="45" x14ac:dyDescent="0.25">
      <c r="A17" s="55">
        <v>8</v>
      </c>
      <c r="B17" s="77" t="s">
        <v>129</v>
      </c>
      <c r="C17" s="147"/>
      <c r="D17" s="76" t="s">
        <v>63</v>
      </c>
      <c r="E17" s="160"/>
      <c r="F17" s="149"/>
      <c r="G17" s="150">
        <f>Menu!$E$11</f>
        <v>75000</v>
      </c>
      <c r="H17" s="151">
        <f t="shared" si="0"/>
        <v>0</v>
      </c>
      <c r="I17" s="62"/>
      <c r="K17" s="57"/>
      <c r="L17" s="63"/>
      <c r="M17" s="21"/>
      <c r="N17" s="22"/>
    </row>
    <row r="18" spans="1:14" s="18" customFormat="1" ht="45" x14ac:dyDescent="0.25">
      <c r="A18" s="55">
        <v>9</v>
      </c>
      <c r="B18" s="77" t="s">
        <v>130</v>
      </c>
      <c r="C18" s="147"/>
      <c r="D18" s="76" t="s">
        <v>63</v>
      </c>
      <c r="E18" s="148">
        <f>5*315</f>
        <v>1575</v>
      </c>
      <c r="F18" s="149">
        <v>1</v>
      </c>
      <c r="G18" s="150">
        <f>Menu!$E$11</f>
        <v>75000</v>
      </c>
      <c r="H18" s="151">
        <f t="shared" si="0"/>
        <v>2.1000000000000001E-2</v>
      </c>
      <c r="I18" s="62"/>
      <c r="K18" s="57"/>
      <c r="L18" s="63"/>
      <c r="M18" s="21"/>
      <c r="N18" s="22"/>
    </row>
    <row r="19" spans="1:14" s="18" customFormat="1" ht="30" x14ac:dyDescent="0.25">
      <c r="A19" s="55">
        <v>10</v>
      </c>
      <c r="B19" s="77" t="s">
        <v>131</v>
      </c>
      <c r="C19" s="147"/>
      <c r="D19" s="76" t="s">
        <v>126</v>
      </c>
      <c r="E19" s="148">
        <f>2*315</f>
        <v>630</v>
      </c>
      <c r="F19" s="149">
        <v>1</v>
      </c>
      <c r="G19" s="150">
        <f>Menu!$E$11</f>
        <v>75000</v>
      </c>
      <c r="H19" s="151">
        <f t="shared" si="0"/>
        <v>8.3999999999999995E-3</v>
      </c>
      <c r="I19" s="62"/>
      <c r="K19" s="57"/>
      <c r="L19" s="63"/>
      <c r="M19" s="21"/>
      <c r="N19" s="22"/>
    </row>
    <row r="20" spans="1:14" s="18" customFormat="1" ht="30" x14ac:dyDescent="0.25">
      <c r="A20" s="55">
        <v>11</v>
      </c>
      <c r="B20" s="77" t="s">
        <v>132</v>
      </c>
      <c r="C20" s="147"/>
      <c r="D20" s="76" t="s">
        <v>126</v>
      </c>
      <c r="E20" s="148">
        <f>2*315</f>
        <v>630</v>
      </c>
      <c r="F20" s="149">
        <v>1</v>
      </c>
      <c r="G20" s="150">
        <f>Menu!$E$11</f>
        <v>75000</v>
      </c>
      <c r="H20" s="151">
        <f t="shared" si="0"/>
        <v>8.3999999999999995E-3</v>
      </c>
      <c r="I20" s="62"/>
      <c r="K20" s="57"/>
      <c r="L20" s="63"/>
      <c r="M20" s="21"/>
      <c r="N20" s="22"/>
    </row>
    <row r="21" spans="1:14" s="18" customFormat="1" ht="30" x14ac:dyDescent="0.25">
      <c r="A21" s="55">
        <v>12</v>
      </c>
      <c r="B21" s="144" t="s">
        <v>289</v>
      </c>
      <c r="C21" s="161"/>
      <c r="D21" s="145"/>
      <c r="E21" s="162"/>
      <c r="F21" s="148"/>
      <c r="G21" s="148"/>
      <c r="H21" s="163"/>
      <c r="I21" s="74"/>
      <c r="K21" s="57"/>
      <c r="L21" s="63"/>
      <c r="M21" s="21"/>
      <c r="N21" s="22"/>
    </row>
    <row r="22" spans="1:14" s="18" customFormat="1" x14ac:dyDescent="0.25">
      <c r="A22" s="55"/>
      <c r="B22" s="144" t="s">
        <v>268</v>
      </c>
      <c r="C22" s="161"/>
      <c r="D22" s="145" t="s">
        <v>134</v>
      </c>
      <c r="E22" s="163">
        <f>50*315</f>
        <v>15750</v>
      </c>
      <c r="F22" s="149"/>
      <c r="G22" s="150">
        <f>Menu!$E$11</f>
        <v>75000</v>
      </c>
      <c r="H22" s="151">
        <f t="shared" si="0"/>
        <v>0</v>
      </c>
      <c r="I22" s="62"/>
      <c r="K22" s="57"/>
      <c r="L22" s="63"/>
      <c r="M22" s="21"/>
      <c r="N22" s="22"/>
    </row>
    <row r="23" spans="1:14" s="18" customFormat="1" x14ac:dyDescent="0.25">
      <c r="A23" s="55"/>
      <c r="B23" s="144" t="s">
        <v>269</v>
      </c>
      <c r="C23" s="161"/>
      <c r="D23" s="145" t="s">
        <v>134</v>
      </c>
      <c r="E23" s="163">
        <f>100*315</f>
        <v>31500</v>
      </c>
      <c r="F23" s="149"/>
      <c r="G23" s="150">
        <f>Menu!$E$11</f>
        <v>75000</v>
      </c>
      <c r="H23" s="151">
        <f t="shared" si="0"/>
        <v>0</v>
      </c>
      <c r="I23" s="62"/>
      <c r="K23" s="57"/>
      <c r="L23" s="63"/>
      <c r="M23" s="21"/>
      <c r="N23" s="22"/>
    </row>
    <row r="24" spans="1:14" s="18" customFormat="1" x14ac:dyDescent="0.25">
      <c r="A24" s="55"/>
      <c r="B24" s="144" t="s">
        <v>270</v>
      </c>
      <c r="C24" s="161"/>
      <c r="D24" s="145" t="s">
        <v>134</v>
      </c>
      <c r="E24" s="163">
        <f>200*315</f>
        <v>63000</v>
      </c>
      <c r="F24" s="149"/>
      <c r="G24" s="150">
        <f>Menu!$E$11</f>
        <v>75000</v>
      </c>
      <c r="H24" s="151">
        <f t="shared" si="0"/>
        <v>0</v>
      </c>
      <c r="I24" s="62"/>
      <c r="K24" s="57"/>
      <c r="L24" s="63"/>
      <c r="M24" s="21"/>
      <c r="N24" s="22"/>
    </row>
    <row r="25" spans="1:14" s="18" customFormat="1" ht="30" x14ac:dyDescent="0.25">
      <c r="A25" s="55"/>
      <c r="B25" s="144" t="s">
        <v>271</v>
      </c>
      <c r="C25" s="161"/>
      <c r="D25" s="145" t="s">
        <v>134</v>
      </c>
      <c r="E25" s="163">
        <f>75*315</f>
        <v>23625</v>
      </c>
      <c r="F25" s="149"/>
      <c r="G25" s="150">
        <f>Menu!$E$11</f>
        <v>75000</v>
      </c>
      <c r="H25" s="151">
        <f t="shared" si="0"/>
        <v>0</v>
      </c>
      <c r="I25" s="62"/>
      <c r="K25" s="57"/>
      <c r="L25" s="63"/>
      <c r="M25" s="21"/>
      <c r="N25" s="22"/>
    </row>
    <row r="26" spans="1:14" s="18" customFormat="1" ht="30" x14ac:dyDescent="0.25">
      <c r="A26" s="55"/>
      <c r="B26" s="144" t="s">
        <v>272</v>
      </c>
      <c r="C26" s="161"/>
      <c r="D26" s="145" t="s">
        <v>134</v>
      </c>
      <c r="E26" s="163">
        <f>150*315</f>
        <v>47250</v>
      </c>
      <c r="F26" s="149"/>
      <c r="G26" s="150">
        <f>Menu!$E$11</f>
        <v>75000</v>
      </c>
      <c r="H26" s="151">
        <f t="shared" si="0"/>
        <v>0</v>
      </c>
      <c r="I26" s="62"/>
      <c r="K26" s="57"/>
      <c r="L26" s="63"/>
      <c r="M26" s="21"/>
      <c r="N26" s="22"/>
    </row>
    <row r="27" spans="1:14" s="18" customFormat="1" ht="30" x14ac:dyDescent="0.25">
      <c r="A27" s="55"/>
      <c r="B27" s="144" t="s">
        <v>273</v>
      </c>
      <c r="C27" s="161"/>
      <c r="D27" s="145" t="s">
        <v>134</v>
      </c>
      <c r="E27" s="163">
        <f>200*315</f>
        <v>63000</v>
      </c>
      <c r="F27" s="149"/>
      <c r="G27" s="150">
        <f>Menu!$E$11</f>
        <v>75000</v>
      </c>
      <c r="H27" s="151">
        <f t="shared" si="0"/>
        <v>0</v>
      </c>
      <c r="I27" s="62"/>
      <c r="K27" s="57"/>
      <c r="L27" s="63"/>
      <c r="M27" s="21"/>
      <c r="N27" s="22"/>
    </row>
    <row r="28" spans="1:14" s="18" customFormat="1" x14ac:dyDescent="0.25">
      <c r="A28" s="55"/>
      <c r="B28" s="144" t="s">
        <v>140</v>
      </c>
      <c r="C28" s="161"/>
      <c r="D28" s="145" t="s">
        <v>134</v>
      </c>
      <c r="E28" s="163">
        <f>100*315</f>
        <v>31500</v>
      </c>
      <c r="F28" s="149"/>
      <c r="G28" s="150">
        <f>Menu!$E$11</f>
        <v>75000</v>
      </c>
      <c r="H28" s="151">
        <f t="shared" si="0"/>
        <v>0</v>
      </c>
      <c r="I28" s="62"/>
      <c r="K28" s="57"/>
      <c r="L28" s="63"/>
      <c r="M28" s="21"/>
      <c r="N28" s="22"/>
    </row>
    <row r="29" spans="1:14" s="18" customFormat="1" x14ac:dyDescent="0.25">
      <c r="A29" s="55"/>
      <c r="B29" s="144" t="s">
        <v>141</v>
      </c>
      <c r="C29" s="161"/>
      <c r="D29" s="145" t="s">
        <v>134</v>
      </c>
      <c r="E29" s="163">
        <f>200*315</f>
        <v>63000</v>
      </c>
      <c r="F29" s="149"/>
      <c r="G29" s="150">
        <f>Menu!$E$11</f>
        <v>75000</v>
      </c>
      <c r="H29" s="151">
        <f t="shared" si="0"/>
        <v>0</v>
      </c>
      <c r="I29" s="62"/>
      <c r="K29" s="57"/>
      <c r="L29" s="63"/>
      <c r="M29" s="21"/>
      <c r="N29" s="22"/>
    </row>
    <row r="30" spans="1:14" s="18" customFormat="1" ht="30" x14ac:dyDescent="0.25">
      <c r="A30" s="55">
        <v>13</v>
      </c>
      <c r="B30" s="144" t="s">
        <v>142</v>
      </c>
      <c r="C30" s="161"/>
      <c r="D30" s="145"/>
      <c r="E30" s="163"/>
      <c r="F30" s="148"/>
      <c r="G30" s="148"/>
      <c r="H30" s="163"/>
      <c r="I30" s="74"/>
      <c r="K30" s="57"/>
      <c r="L30" s="63"/>
      <c r="M30" s="21"/>
      <c r="N30" s="22"/>
    </row>
    <row r="31" spans="1:14" s="18" customFormat="1" x14ac:dyDescent="0.25">
      <c r="A31" s="55"/>
      <c r="B31" s="144" t="s">
        <v>133</v>
      </c>
      <c r="C31" s="161"/>
      <c r="D31" s="145" t="s">
        <v>134</v>
      </c>
      <c r="E31" s="163">
        <f>50*315</f>
        <v>15750</v>
      </c>
      <c r="F31" s="149">
        <v>1</v>
      </c>
      <c r="G31" s="150">
        <f>Menu!$E$11</f>
        <v>75000</v>
      </c>
      <c r="H31" s="151">
        <f t="shared" si="0"/>
        <v>0.21</v>
      </c>
      <c r="I31" s="62"/>
      <c r="K31" s="57"/>
      <c r="L31" s="63"/>
      <c r="M31" s="21"/>
      <c r="N31" s="22"/>
    </row>
    <row r="32" spans="1:14" s="18" customFormat="1" x14ac:dyDescent="0.25">
      <c r="A32" s="55"/>
      <c r="B32" s="144" t="s">
        <v>135</v>
      </c>
      <c r="C32" s="161"/>
      <c r="D32" s="145" t="s">
        <v>134</v>
      </c>
      <c r="E32" s="163">
        <f>100*315</f>
        <v>31500</v>
      </c>
      <c r="F32" s="149">
        <v>1</v>
      </c>
      <c r="G32" s="150">
        <f>Menu!$E$11</f>
        <v>75000</v>
      </c>
      <c r="H32" s="151">
        <f t="shared" si="0"/>
        <v>0.42</v>
      </c>
      <c r="I32" s="62"/>
      <c r="K32" s="57"/>
      <c r="L32" s="63"/>
      <c r="M32" s="21"/>
      <c r="N32" s="22"/>
    </row>
    <row r="33" spans="1:14" s="18" customFormat="1" x14ac:dyDescent="0.25">
      <c r="A33" s="55"/>
      <c r="B33" s="144" t="s">
        <v>136</v>
      </c>
      <c r="C33" s="161"/>
      <c r="D33" s="145" t="s">
        <v>134</v>
      </c>
      <c r="E33" s="163">
        <f>200*315</f>
        <v>63000</v>
      </c>
      <c r="F33" s="149">
        <v>1</v>
      </c>
      <c r="G33" s="150">
        <f>Menu!$E$11</f>
        <v>75000</v>
      </c>
      <c r="H33" s="151">
        <f t="shared" si="0"/>
        <v>0.84</v>
      </c>
      <c r="I33" s="62"/>
      <c r="K33" s="57"/>
      <c r="L33" s="63"/>
      <c r="M33" s="21"/>
      <c r="N33" s="22"/>
    </row>
    <row r="34" spans="1:14" s="18" customFormat="1" x14ac:dyDescent="0.25">
      <c r="A34" s="55"/>
      <c r="B34" s="144" t="s">
        <v>137</v>
      </c>
      <c r="C34" s="161"/>
      <c r="D34" s="145" t="s">
        <v>134</v>
      </c>
      <c r="E34" s="163">
        <f>75*315</f>
        <v>23625</v>
      </c>
      <c r="F34" s="149"/>
      <c r="G34" s="150">
        <f>Menu!$E$11</f>
        <v>75000</v>
      </c>
      <c r="H34" s="151">
        <f t="shared" si="0"/>
        <v>0</v>
      </c>
      <c r="I34" s="62"/>
      <c r="K34" s="57"/>
      <c r="L34" s="63"/>
      <c r="M34" s="21"/>
      <c r="N34" s="22"/>
    </row>
    <row r="35" spans="1:14" s="18" customFormat="1" x14ac:dyDescent="0.25">
      <c r="A35" s="55"/>
      <c r="B35" s="144" t="s">
        <v>138</v>
      </c>
      <c r="C35" s="161"/>
      <c r="D35" s="145" t="s">
        <v>134</v>
      </c>
      <c r="E35" s="163">
        <f>150*315</f>
        <v>47250</v>
      </c>
      <c r="F35" s="149"/>
      <c r="G35" s="150">
        <f>Menu!$E$11</f>
        <v>75000</v>
      </c>
      <c r="H35" s="151">
        <f t="shared" si="0"/>
        <v>0</v>
      </c>
      <c r="I35" s="62"/>
      <c r="K35" s="57"/>
      <c r="L35" s="63"/>
      <c r="M35" s="21"/>
      <c r="N35" s="22"/>
    </row>
    <row r="36" spans="1:14" s="18" customFormat="1" ht="60" x14ac:dyDescent="0.25">
      <c r="A36" s="55">
        <v>14</v>
      </c>
      <c r="B36" s="144" t="s">
        <v>143</v>
      </c>
      <c r="C36" s="161"/>
      <c r="D36" s="145"/>
      <c r="E36" s="163"/>
      <c r="F36" s="148"/>
      <c r="G36" s="148"/>
      <c r="H36" s="163"/>
      <c r="I36" s="74"/>
      <c r="K36" s="57"/>
      <c r="L36" s="63"/>
      <c r="M36" s="21"/>
      <c r="N36" s="22"/>
    </row>
    <row r="37" spans="1:14" s="18" customFormat="1" x14ac:dyDescent="0.25">
      <c r="A37" s="55"/>
      <c r="B37" s="144" t="s">
        <v>133</v>
      </c>
      <c r="C37" s="161"/>
      <c r="D37" s="145" t="s">
        <v>134</v>
      </c>
      <c r="E37" s="163">
        <f>20*315</f>
        <v>6300</v>
      </c>
      <c r="F37" s="149">
        <v>1</v>
      </c>
      <c r="G37" s="150">
        <f>Menu!$E$11</f>
        <v>75000</v>
      </c>
      <c r="H37" s="151">
        <f t="shared" si="0"/>
        <v>8.4000000000000005E-2</v>
      </c>
      <c r="I37" s="62"/>
      <c r="K37" s="57"/>
      <c r="L37" s="63"/>
      <c r="M37" s="21"/>
      <c r="N37" s="22"/>
    </row>
    <row r="38" spans="1:14" s="18" customFormat="1" x14ac:dyDescent="0.25">
      <c r="A38" s="55"/>
      <c r="B38" s="144" t="s">
        <v>135</v>
      </c>
      <c r="C38" s="161"/>
      <c r="D38" s="145" t="s">
        <v>134</v>
      </c>
      <c r="E38" s="163">
        <f>30*315</f>
        <v>9450</v>
      </c>
      <c r="F38" s="149">
        <v>1</v>
      </c>
      <c r="G38" s="150">
        <f>Menu!$E$11</f>
        <v>75000</v>
      </c>
      <c r="H38" s="151">
        <f t="shared" si="0"/>
        <v>0.126</v>
      </c>
      <c r="I38" s="62"/>
      <c r="K38" s="57"/>
      <c r="L38" s="63"/>
      <c r="M38" s="21"/>
      <c r="N38" s="22"/>
    </row>
    <row r="39" spans="1:14" s="18" customFormat="1" x14ac:dyDescent="0.25">
      <c r="A39" s="55"/>
      <c r="B39" s="144" t="s">
        <v>136</v>
      </c>
      <c r="C39" s="161"/>
      <c r="D39" s="145" t="s">
        <v>134</v>
      </c>
      <c r="E39" s="163">
        <f>50*315</f>
        <v>15750</v>
      </c>
      <c r="F39" s="149">
        <v>1</v>
      </c>
      <c r="G39" s="150">
        <f>Menu!$E$11</f>
        <v>75000</v>
      </c>
      <c r="H39" s="151">
        <f t="shared" si="0"/>
        <v>0.21</v>
      </c>
      <c r="I39" s="62"/>
      <c r="K39" s="57"/>
      <c r="L39" s="63"/>
      <c r="M39" s="21"/>
      <c r="N39" s="22"/>
    </row>
    <row r="40" spans="1:14" s="18" customFormat="1" x14ac:dyDescent="0.25">
      <c r="A40" s="55"/>
      <c r="B40" s="144" t="s">
        <v>137</v>
      </c>
      <c r="C40" s="161"/>
      <c r="D40" s="145" t="s">
        <v>134</v>
      </c>
      <c r="E40" s="163">
        <f>20*315</f>
        <v>6300</v>
      </c>
      <c r="F40" s="149"/>
      <c r="G40" s="150">
        <f>Menu!$E$11</f>
        <v>75000</v>
      </c>
      <c r="H40" s="151">
        <f t="shared" si="0"/>
        <v>0</v>
      </c>
      <c r="I40" s="62"/>
      <c r="K40" s="57"/>
      <c r="L40" s="63"/>
      <c r="M40" s="21"/>
      <c r="N40" s="22"/>
    </row>
    <row r="41" spans="1:14" s="18" customFormat="1" x14ac:dyDescent="0.25">
      <c r="A41" s="55"/>
      <c r="B41" s="144" t="s">
        <v>138</v>
      </c>
      <c r="C41" s="161"/>
      <c r="D41" s="145" t="s">
        <v>134</v>
      </c>
      <c r="E41" s="163">
        <f>30*315</f>
        <v>9450</v>
      </c>
      <c r="F41" s="149"/>
      <c r="G41" s="150">
        <f>Menu!$E$11</f>
        <v>75000</v>
      </c>
      <c r="H41" s="151">
        <f t="shared" si="0"/>
        <v>0</v>
      </c>
      <c r="I41" s="62"/>
      <c r="K41" s="57"/>
      <c r="L41" s="63"/>
      <c r="M41" s="21"/>
      <c r="N41" s="22"/>
    </row>
    <row r="42" spans="1:14" s="18" customFormat="1" ht="30" x14ac:dyDescent="0.25">
      <c r="A42" s="55">
        <v>15</v>
      </c>
      <c r="B42" s="77" t="s">
        <v>144</v>
      </c>
      <c r="C42" s="147"/>
      <c r="D42" s="76" t="s">
        <v>63</v>
      </c>
      <c r="E42" s="148">
        <f>3*315</f>
        <v>945</v>
      </c>
      <c r="F42" s="149"/>
      <c r="G42" s="150">
        <f>Menu!$E$11</f>
        <v>75000</v>
      </c>
      <c r="H42" s="151">
        <f t="shared" si="0"/>
        <v>0</v>
      </c>
      <c r="I42" s="62"/>
      <c r="K42" s="57"/>
      <c r="L42" s="63"/>
      <c r="M42" s="21"/>
      <c r="N42" s="22"/>
    </row>
    <row r="43" spans="1:14" s="18" customFormat="1" ht="30" x14ac:dyDescent="0.25">
      <c r="A43" s="55">
        <v>16</v>
      </c>
      <c r="B43" s="77" t="s">
        <v>145</v>
      </c>
      <c r="C43" s="147"/>
      <c r="D43" s="76" t="s">
        <v>146</v>
      </c>
      <c r="E43" s="148">
        <f>14*315</f>
        <v>4410</v>
      </c>
      <c r="F43" s="149"/>
      <c r="G43" s="150">
        <f>Menu!$E$11</f>
        <v>75000</v>
      </c>
      <c r="H43" s="151">
        <f>E43*F43/G43</f>
        <v>0</v>
      </c>
      <c r="I43" s="62"/>
      <c r="K43" s="57"/>
      <c r="L43" s="63"/>
      <c r="M43" s="21"/>
      <c r="N43" s="22"/>
    </row>
    <row r="44" spans="1:14" s="18" customFormat="1" ht="30" x14ac:dyDescent="0.25">
      <c r="A44" s="55">
        <v>17</v>
      </c>
      <c r="B44" s="77" t="s">
        <v>147</v>
      </c>
      <c r="C44" s="147"/>
      <c r="D44" s="76" t="s">
        <v>63</v>
      </c>
      <c r="E44" s="148">
        <f>3*315</f>
        <v>945</v>
      </c>
      <c r="F44" s="149"/>
      <c r="G44" s="150">
        <f>Menu!$E$11</f>
        <v>75000</v>
      </c>
      <c r="H44" s="151">
        <f t="shared" si="0"/>
        <v>0</v>
      </c>
      <c r="I44" s="62"/>
      <c r="K44" s="57"/>
      <c r="L44" s="63"/>
      <c r="M44" s="21"/>
      <c r="N44" s="22"/>
    </row>
    <row r="45" spans="1:14" s="18" customFormat="1" ht="60" x14ac:dyDescent="0.25">
      <c r="A45" s="55">
        <v>18</v>
      </c>
      <c r="B45" s="77" t="s">
        <v>148</v>
      </c>
      <c r="C45" s="147"/>
      <c r="D45" s="76" t="s">
        <v>149</v>
      </c>
      <c r="E45" s="148">
        <f>14*315</f>
        <v>4410</v>
      </c>
      <c r="F45" s="149"/>
      <c r="G45" s="150">
        <f>Menu!$E$11</f>
        <v>75000</v>
      </c>
      <c r="H45" s="151">
        <f t="shared" si="0"/>
        <v>0</v>
      </c>
      <c r="I45" s="62"/>
      <c r="K45" s="57"/>
      <c r="L45" s="63"/>
      <c r="M45" s="21"/>
      <c r="N45" s="22"/>
    </row>
    <row r="46" spans="1:14" s="18" customFormat="1" ht="45" x14ac:dyDescent="0.25">
      <c r="A46" s="55">
        <v>19</v>
      </c>
      <c r="B46" s="77" t="s">
        <v>150</v>
      </c>
      <c r="C46" s="147"/>
      <c r="D46" s="76" t="s">
        <v>50</v>
      </c>
      <c r="E46" s="148">
        <v>15</v>
      </c>
      <c r="F46" s="149"/>
      <c r="G46" s="150">
        <f>Menu!$E$11</f>
        <v>75000</v>
      </c>
      <c r="H46" s="151">
        <f t="shared" si="0"/>
        <v>0</v>
      </c>
      <c r="I46" s="62"/>
      <c r="K46" s="57"/>
      <c r="L46" s="63"/>
      <c r="M46" s="21"/>
      <c r="N46" s="22"/>
    </row>
    <row r="47" spans="1:14" s="18" customFormat="1" x14ac:dyDescent="0.25">
      <c r="A47" s="55"/>
      <c r="B47" s="77" t="s">
        <v>151</v>
      </c>
      <c r="C47" s="147"/>
      <c r="D47" s="82"/>
      <c r="E47" s="148"/>
      <c r="F47" s="148"/>
      <c r="G47" s="148"/>
      <c r="H47" s="163"/>
      <c r="I47" s="74"/>
      <c r="K47" s="57"/>
      <c r="L47" s="63"/>
      <c r="M47" s="21"/>
      <c r="N47" s="22"/>
    </row>
    <row r="48" spans="1:14" s="18" customFormat="1" x14ac:dyDescent="0.25">
      <c r="A48" s="55"/>
      <c r="B48" s="77" t="s">
        <v>152</v>
      </c>
      <c r="C48" s="147"/>
      <c r="D48" s="82"/>
      <c r="E48" s="148"/>
      <c r="F48" s="148"/>
      <c r="G48" s="148"/>
      <c r="H48" s="163"/>
      <c r="I48" s="74"/>
      <c r="K48" s="57"/>
      <c r="L48" s="63"/>
      <c r="M48" s="21"/>
      <c r="N48" s="22"/>
    </row>
    <row r="49" spans="1:14" s="18" customFormat="1" x14ac:dyDescent="0.25">
      <c r="A49" s="55"/>
      <c r="B49" s="77" t="s">
        <v>153</v>
      </c>
      <c r="C49" s="147"/>
      <c r="D49" s="82"/>
      <c r="E49" s="148"/>
      <c r="F49" s="148"/>
      <c r="G49" s="148"/>
      <c r="H49" s="163"/>
      <c r="I49" s="74"/>
      <c r="K49" s="57"/>
      <c r="L49" s="63"/>
      <c r="M49" s="21"/>
      <c r="N49" s="22"/>
    </row>
    <row r="50" spans="1:14" s="18" customFormat="1" x14ac:dyDescent="0.25">
      <c r="A50" s="55"/>
      <c r="B50" s="77" t="s">
        <v>154</v>
      </c>
      <c r="C50" s="147"/>
      <c r="D50" s="82"/>
      <c r="E50" s="148"/>
      <c r="F50" s="148"/>
      <c r="G50" s="148"/>
      <c r="H50" s="163"/>
      <c r="I50" s="74"/>
      <c r="K50" s="57"/>
      <c r="L50" s="63"/>
      <c r="M50" s="21"/>
      <c r="N50" s="22"/>
    </row>
    <row r="51" spans="1:14" s="18" customFormat="1" x14ac:dyDescent="0.25">
      <c r="A51" s="55"/>
      <c r="B51" s="77" t="s">
        <v>155</v>
      </c>
      <c r="C51" s="147"/>
      <c r="D51" s="82"/>
      <c r="E51" s="148"/>
      <c r="F51" s="148"/>
      <c r="G51" s="148"/>
      <c r="H51" s="163"/>
      <c r="I51" s="74"/>
      <c r="K51" s="57"/>
      <c r="L51" s="63"/>
      <c r="M51" s="21"/>
      <c r="N51" s="22"/>
    </row>
    <row r="52" spans="1:14" s="18" customFormat="1" x14ac:dyDescent="0.25">
      <c r="A52" s="55"/>
      <c r="B52" s="77" t="s">
        <v>156</v>
      </c>
      <c r="C52" s="147"/>
      <c r="D52" s="82"/>
      <c r="E52" s="148"/>
      <c r="F52" s="148"/>
      <c r="G52" s="148"/>
      <c r="H52" s="163"/>
      <c r="I52" s="74"/>
      <c r="K52" s="57"/>
      <c r="L52" s="63"/>
      <c r="M52" s="21"/>
      <c r="N52" s="22"/>
    </row>
    <row r="53" spans="1:14" s="18" customFormat="1" x14ac:dyDescent="0.25">
      <c r="A53" s="55"/>
      <c r="B53" s="77" t="s">
        <v>157</v>
      </c>
      <c r="C53" s="147"/>
      <c r="D53" s="82"/>
      <c r="E53" s="148"/>
      <c r="F53" s="148"/>
      <c r="G53" s="148"/>
      <c r="H53" s="163"/>
      <c r="I53" s="74"/>
      <c r="K53" s="57"/>
      <c r="L53" s="63"/>
      <c r="M53" s="21"/>
      <c r="N53" s="22"/>
    </row>
    <row r="54" spans="1:14" s="18" customFormat="1" x14ac:dyDescent="0.25">
      <c r="A54" s="55"/>
      <c r="B54" s="77" t="s">
        <v>158</v>
      </c>
      <c r="C54" s="147"/>
      <c r="D54" s="82"/>
      <c r="E54" s="148"/>
      <c r="F54" s="148"/>
      <c r="G54" s="148"/>
      <c r="H54" s="163"/>
      <c r="I54" s="74"/>
      <c r="K54" s="57"/>
      <c r="L54" s="63"/>
      <c r="M54" s="21"/>
      <c r="N54" s="22"/>
    </row>
    <row r="55" spans="1:14" s="18" customFormat="1" ht="30" x14ac:dyDescent="0.25">
      <c r="A55" s="55">
        <v>20</v>
      </c>
      <c r="B55" s="77" t="s">
        <v>159</v>
      </c>
      <c r="C55" s="147"/>
      <c r="D55" s="76" t="s">
        <v>63</v>
      </c>
      <c r="E55" s="164">
        <v>630</v>
      </c>
      <c r="F55" s="149"/>
      <c r="G55" s="150">
        <f>Menu!$E$11</f>
        <v>75000</v>
      </c>
      <c r="H55" s="151">
        <f t="shared" si="0"/>
        <v>0</v>
      </c>
      <c r="I55" s="62"/>
      <c r="K55" s="57"/>
      <c r="L55" s="63"/>
      <c r="M55" s="21"/>
      <c r="N55" s="22"/>
    </row>
    <row r="56" spans="1:14" s="18" customFormat="1" ht="30" x14ac:dyDescent="0.25">
      <c r="A56" s="55">
        <v>21</v>
      </c>
      <c r="B56" s="77" t="s">
        <v>160</v>
      </c>
      <c r="C56" s="147"/>
      <c r="D56" s="76" t="s">
        <v>50</v>
      </c>
      <c r="E56" s="148">
        <v>15</v>
      </c>
      <c r="F56" s="149"/>
      <c r="G56" s="150">
        <f>Menu!$E$11</f>
        <v>75000</v>
      </c>
      <c r="H56" s="151">
        <f t="shared" si="0"/>
        <v>0</v>
      </c>
      <c r="I56" s="62"/>
      <c r="K56" s="57"/>
      <c r="L56" s="63"/>
      <c r="M56" s="21"/>
      <c r="N56" s="22"/>
    </row>
    <row r="57" spans="1:14" s="18" customFormat="1" ht="30" x14ac:dyDescent="0.25">
      <c r="A57" s="55">
        <v>22</v>
      </c>
      <c r="B57" s="77" t="s">
        <v>161</v>
      </c>
      <c r="C57" s="147"/>
      <c r="D57" s="76" t="s">
        <v>63</v>
      </c>
      <c r="E57" s="148">
        <f>5*315</f>
        <v>1575</v>
      </c>
      <c r="F57" s="149"/>
      <c r="G57" s="150">
        <f>Menu!$E$11</f>
        <v>75000</v>
      </c>
      <c r="H57" s="151">
        <f t="shared" si="0"/>
        <v>0</v>
      </c>
      <c r="I57" s="62"/>
      <c r="K57" s="57"/>
      <c r="L57" s="63"/>
      <c r="M57" s="21"/>
      <c r="N57" s="22"/>
    </row>
    <row r="58" spans="1:14" s="18" customFormat="1" ht="30" x14ac:dyDescent="0.25">
      <c r="A58" s="55">
        <v>23</v>
      </c>
      <c r="B58" s="77" t="s">
        <v>162</v>
      </c>
      <c r="C58" s="147"/>
      <c r="D58" s="76" t="s">
        <v>163</v>
      </c>
      <c r="E58" s="148">
        <f>7*315</f>
        <v>2205</v>
      </c>
      <c r="F58" s="149">
        <v>1</v>
      </c>
      <c r="G58" s="150">
        <f>Menu!$E$11</f>
        <v>75000</v>
      </c>
      <c r="H58" s="151">
        <f t="shared" si="0"/>
        <v>2.9399999999999999E-2</v>
      </c>
      <c r="I58" s="62"/>
      <c r="K58" s="57"/>
      <c r="L58" s="63"/>
      <c r="M58" s="21"/>
      <c r="N58" s="22"/>
    </row>
    <row r="59" spans="1:14" s="18" customFormat="1" ht="30" x14ac:dyDescent="0.25">
      <c r="A59" s="55">
        <v>24</v>
      </c>
      <c r="B59" s="77" t="s">
        <v>164</v>
      </c>
      <c r="C59" s="147"/>
      <c r="D59" s="76" t="s">
        <v>165</v>
      </c>
      <c r="E59" s="148">
        <f>50*315</f>
        <v>15750</v>
      </c>
      <c r="F59" s="149"/>
      <c r="G59" s="150">
        <f>Menu!$E$11</f>
        <v>75000</v>
      </c>
      <c r="H59" s="151">
        <f t="shared" si="0"/>
        <v>0</v>
      </c>
      <c r="I59" s="62"/>
      <c r="K59" s="57"/>
      <c r="L59" s="63"/>
      <c r="M59" s="21"/>
      <c r="N59" s="22"/>
    </row>
    <row r="60" spans="1:14" s="18" customFormat="1" ht="30" x14ac:dyDescent="0.25">
      <c r="A60" s="55">
        <v>25</v>
      </c>
      <c r="B60" s="77" t="s">
        <v>166</v>
      </c>
      <c r="C60" s="147"/>
      <c r="D60" s="76" t="s">
        <v>63</v>
      </c>
      <c r="E60" s="148">
        <f>10*315</f>
        <v>3150</v>
      </c>
      <c r="F60" s="149"/>
      <c r="G60" s="150">
        <f>Menu!$E$11</f>
        <v>75000</v>
      </c>
      <c r="H60" s="151">
        <f t="shared" si="0"/>
        <v>0</v>
      </c>
      <c r="I60" s="62"/>
      <c r="K60" s="57"/>
      <c r="L60" s="63"/>
      <c r="M60" s="21"/>
      <c r="N60" s="22"/>
    </row>
    <row r="61" spans="1:14" s="18" customFormat="1" ht="45" x14ac:dyDescent="0.25">
      <c r="A61" s="55">
        <v>26</v>
      </c>
      <c r="B61" s="77" t="s">
        <v>167</v>
      </c>
      <c r="C61" s="147"/>
      <c r="D61" s="76" t="s">
        <v>168</v>
      </c>
      <c r="E61" s="148">
        <f>10*315</f>
        <v>3150</v>
      </c>
      <c r="F61" s="149"/>
      <c r="G61" s="150">
        <f>Menu!$E$11</f>
        <v>75000</v>
      </c>
      <c r="H61" s="151">
        <f t="shared" si="0"/>
        <v>0</v>
      </c>
      <c r="I61" s="62"/>
      <c r="K61" s="57"/>
      <c r="L61" s="63"/>
      <c r="M61" s="21"/>
      <c r="N61" s="22"/>
    </row>
    <row r="62" spans="1:14" s="18" customFormat="1" ht="30" x14ac:dyDescent="0.25">
      <c r="A62" s="55">
        <v>27</v>
      </c>
      <c r="B62" s="77" t="s">
        <v>169</v>
      </c>
      <c r="C62" s="147"/>
      <c r="D62" s="76" t="s">
        <v>113</v>
      </c>
      <c r="E62" s="148">
        <v>120</v>
      </c>
      <c r="F62" s="149"/>
      <c r="G62" s="150">
        <f>Menu!$E$11</f>
        <v>75000</v>
      </c>
      <c r="H62" s="151">
        <f t="shared" si="0"/>
        <v>0</v>
      </c>
      <c r="I62" s="62"/>
      <c r="K62" s="57"/>
      <c r="L62" s="63"/>
      <c r="M62" s="21"/>
      <c r="N62" s="22"/>
    </row>
    <row r="63" spans="1:14" s="18" customFormat="1" ht="30" x14ac:dyDescent="0.25">
      <c r="A63" s="55">
        <v>28</v>
      </c>
      <c r="B63" s="77" t="s">
        <v>170</v>
      </c>
      <c r="C63" s="147"/>
      <c r="D63" s="76" t="s">
        <v>171</v>
      </c>
      <c r="E63" s="148">
        <v>45</v>
      </c>
      <c r="F63" s="149"/>
      <c r="G63" s="150">
        <f>Menu!$E$11</f>
        <v>75000</v>
      </c>
      <c r="H63" s="151">
        <f t="shared" si="0"/>
        <v>0</v>
      </c>
      <c r="I63" s="62"/>
      <c r="K63" s="57"/>
      <c r="L63" s="63"/>
      <c r="M63" s="21"/>
      <c r="N63" s="22"/>
    </row>
    <row r="64" spans="1:14" s="18" customFormat="1" x14ac:dyDescent="0.25">
      <c r="A64" s="97"/>
      <c r="B64" s="165"/>
      <c r="C64" s="154"/>
      <c r="D64" s="155"/>
      <c r="E64" s="166"/>
      <c r="F64" s="166"/>
      <c r="G64" s="166"/>
      <c r="H64" s="167"/>
      <c r="I64" s="107"/>
      <c r="K64" s="57"/>
      <c r="L64" s="63"/>
      <c r="M64" s="21"/>
      <c r="N64" s="22"/>
    </row>
    <row r="65" spans="1:14" s="18" customFormat="1" ht="30" x14ac:dyDescent="0.25">
      <c r="A65" s="55">
        <v>29</v>
      </c>
      <c r="B65" s="77" t="s">
        <v>172</v>
      </c>
      <c r="C65" s="147"/>
      <c r="D65" s="152" t="s">
        <v>63</v>
      </c>
      <c r="E65" s="148">
        <f>5*315</f>
        <v>1575</v>
      </c>
      <c r="F65" s="149"/>
      <c r="G65" s="150">
        <f>Menu!$E$11</f>
        <v>75000</v>
      </c>
      <c r="H65" s="151">
        <f t="shared" si="0"/>
        <v>0</v>
      </c>
      <c r="I65" s="62"/>
      <c r="K65" s="57"/>
      <c r="L65" s="63"/>
      <c r="M65" s="21"/>
      <c r="N65" s="22"/>
    </row>
    <row r="66" spans="1:14" s="18" customFormat="1" x14ac:dyDescent="0.25">
      <c r="A66" s="55">
        <v>30</v>
      </c>
      <c r="B66" s="77" t="s">
        <v>173</v>
      </c>
      <c r="C66" s="147"/>
      <c r="D66" s="152" t="s">
        <v>63</v>
      </c>
      <c r="E66" s="148">
        <f>5*315</f>
        <v>1575</v>
      </c>
      <c r="F66" s="149"/>
      <c r="G66" s="150">
        <f>Menu!$E$11</f>
        <v>75000</v>
      </c>
      <c r="H66" s="151">
        <f t="shared" si="0"/>
        <v>0</v>
      </c>
      <c r="I66" s="62"/>
      <c r="K66" s="57"/>
      <c r="L66" s="63"/>
      <c r="M66" s="21"/>
      <c r="N66" s="22"/>
    </row>
    <row r="67" spans="1:14" s="18" customFormat="1" x14ac:dyDescent="0.25">
      <c r="A67" s="55">
        <v>31</v>
      </c>
      <c r="B67" s="77" t="s">
        <v>174</v>
      </c>
      <c r="C67" s="147"/>
      <c r="D67" s="152" t="s">
        <v>63</v>
      </c>
      <c r="E67" s="148">
        <f>5*315</f>
        <v>1575</v>
      </c>
      <c r="F67" s="149">
        <v>1</v>
      </c>
      <c r="G67" s="150">
        <f>Menu!$E$11</f>
        <v>75000</v>
      </c>
      <c r="H67" s="151">
        <f t="shared" si="0"/>
        <v>2.1000000000000001E-2</v>
      </c>
      <c r="I67" s="62"/>
      <c r="K67" s="57"/>
      <c r="L67" s="63"/>
      <c r="M67" s="21"/>
      <c r="N67" s="22"/>
    </row>
    <row r="68" spans="1:14" s="18" customFormat="1" ht="30" x14ac:dyDescent="0.25">
      <c r="A68" s="55">
        <v>32</v>
      </c>
      <c r="B68" s="77" t="s">
        <v>175</v>
      </c>
      <c r="C68" s="147"/>
      <c r="D68" s="152" t="s">
        <v>63</v>
      </c>
      <c r="E68" s="148">
        <f>20*315</f>
        <v>6300</v>
      </c>
      <c r="F68" s="149"/>
      <c r="G68" s="150">
        <f>Menu!$E$11</f>
        <v>75000</v>
      </c>
      <c r="H68" s="151">
        <f t="shared" si="0"/>
        <v>0</v>
      </c>
      <c r="I68" s="62"/>
      <c r="K68" s="57"/>
      <c r="L68" s="63"/>
      <c r="M68" s="21"/>
      <c r="N68" s="22"/>
    </row>
    <row r="69" spans="1:14" s="18" customFormat="1" ht="60" x14ac:dyDescent="0.25">
      <c r="A69" s="55">
        <v>33</v>
      </c>
      <c r="B69" s="77" t="s">
        <v>176</v>
      </c>
      <c r="C69" s="147"/>
      <c r="D69" s="168" t="s">
        <v>97</v>
      </c>
      <c r="E69" s="162">
        <v>45</v>
      </c>
      <c r="F69" s="149"/>
      <c r="G69" s="150">
        <f>Menu!$E$11</f>
        <v>75000</v>
      </c>
      <c r="H69" s="151">
        <f t="shared" si="0"/>
        <v>0</v>
      </c>
      <c r="I69" s="62"/>
      <c r="K69" s="57"/>
      <c r="L69" s="63"/>
      <c r="M69" s="21"/>
      <c r="N69" s="22"/>
    </row>
    <row r="70" spans="1:14" s="18" customFormat="1" ht="30" x14ac:dyDescent="0.25">
      <c r="A70" s="55">
        <v>34</v>
      </c>
      <c r="B70" s="77" t="s">
        <v>177</v>
      </c>
      <c r="C70" s="147"/>
      <c r="D70" s="76" t="s">
        <v>55</v>
      </c>
      <c r="E70" s="164">
        <v>250</v>
      </c>
      <c r="F70" s="149"/>
      <c r="G70" s="150">
        <f>Menu!$E$11</f>
        <v>75000</v>
      </c>
      <c r="H70" s="151">
        <f t="shared" si="0"/>
        <v>0</v>
      </c>
      <c r="I70" s="62"/>
      <c r="K70" s="57"/>
      <c r="L70" s="63"/>
      <c r="M70" s="21"/>
      <c r="N70" s="22"/>
    </row>
    <row r="71" spans="1:14" s="18" customFormat="1" x14ac:dyDescent="0.25">
      <c r="A71" s="55">
        <v>35</v>
      </c>
      <c r="B71" s="77" t="s">
        <v>178</v>
      </c>
      <c r="C71" s="147"/>
      <c r="D71" s="152" t="s">
        <v>55</v>
      </c>
      <c r="E71" s="164">
        <v>250</v>
      </c>
      <c r="F71" s="149"/>
      <c r="G71" s="150">
        <f>Menu!$E$11</f>
        <v>75000</v>
      </c>
      <c r="H71" s="151">
        <f t="shared" si="0"/>
        <v>0</v>
      </c>
      <c r="I71" s="62"/>
      <c r="K71" s="57"/>
      <c r="L71" s="63"/>
      <c r="M71" s="21"/>
      <c r="N71" s="22"/>
    </row>
    <row r="72" spans="1:14" s="18" customFormat="1" x14ac:dyDescent="0.25">
      <c r="A72" s="55">
        <v>36</v>
      </c>
      <c r="B72" s="77" t="s">
        <v>179</v>
      </c>
      <c r="C72" s="147"/>
      <c r="D72" s="152" t="s">
        <v>55</v>
      </c>
      <c r="E72" s="164">
        <v>250</v>
      </c>
      <c r="F72" s="149"/>
      <c r="G72" s="150">
        <f>Menu!$E$11</f>
        <v>75000</v>
      </c>
      <c r="H72" s="151">
        <f t="shared" si="0"/>
        <v>0</v>
      </c>
      <c r="I72" s="62"/>
      <c r="K72" s="57"/>
      <c r="L72" s="63"/>
      <c r="M72" s="21"/>
      <c r="N72" s="22"/>
    </row>
    <row r="73" spans="1:14" s="18" customFormat="1" ht="30" x14ac:dyDescent="0.25">
      <c r="A73" s="55">
        <v>37</v>
      </c>
      <c r="B73" s="77" t="s">
        <v>180</v>
      </c>
      <c r="C73" s="147"/>
      <c r="D73" s="152" t="s">
        <v>55</v>
      </c>
      <c r="E73" s="164">
        <v>250</v>
      </c>
      <c r="F73" s="149"/>
      <c r="G73" s="150">
        <f>Menu!$E$11</f>
        <v>75000</v>
      </c>
      <c r="H73" s="151">
        <f t="shared" si="0"/>
        <v>0</v>
      </c>
      <c r="I73" s="62"/>
      <c r="K73" s="57"/>
      <c r="L73" s="63"/>
      <c r="M73" s="21"/>
      <c r="N73" s="22"/>
    </row>
    <row r="74" spans="1:14" s="18" customFormat="1" ht="30" x14ac:dyDescent="0.25">
      <c r="A74" s="55">
        <v>38</v>
      </c>
      <c r="B74" s="77" t="s">
        <v>181</v>
      </c>
      <c r="C74" s="147"/>
      <c r="D74" s="152" t="s">
        <v>55</v>
      </c>
      <c r="E74" s="164">
        <v>630</v>
      </c>
      <c r="F74" s="149"/>
      <c r="G74" s="150">
        <f>Menu!$E$11</f>
        <v>75000</v>
      </c>
      <c r="H74" s="151">
        <f t="shared" si="0"/>
        <v>0</v>
      </c>
      <c r="I74" s="62"/>
      <c r="K74" s="57"/>
      <c r="L74" s="63"/>
      <c r="M74" s="21"/>
      <c r="N74" s="22"/>
    </row>
    <row r="75" spans="1:14" s="18" customFormat="1" x14ac:dyDescent="0.25">
      <c r="A75" s="55">
        <v>39</v>
      </c>
      <c r="B75" s="77" t="s">
        <v>182</v>
      </c>
      <c r="C75" s="147"/>
      <c r="D75" s="76" t="s">
        <v>63</v>
      </c>
      <c r="E75" s="164">
        <v>250</v>
      </c>
      <c r="F75" s="149"/>
      <c r="G75" s="150">
        <f>Menu!$E$11</f>
        <v>75000</v>
      </c>
      <c r="H75" s="151">
        <f t="shared" si="0"/>
        <v>0</v>
      </c>
      <c r="I75" s="62"/>
      <c r="K75" s="57"/>
      <c r="L75" s="63"/>
      <c r="M75" s="21"/>
      <c r="N75" s="22"/>
    </row>
    <row r="76" spans="1:14" s="18" customFormat="1" ht="30" x14ac:dyDescent="0.25">
      <c r="A76" s="55">
        <v>40</v>
      </c>
      <c r="B76" s="77" t="s">
        <v>183</v>
      </c>
      <c r="C76" s="147"/>
      <c r="D76" s="76" t="s">
        <v>55</v>
      </c>
      <c r="E76" s="164">
        <v>250</v>
      </c>
      <c r="F76" s="149"/>
      <c r="G76" s="150">
        <f>Menu!$E$11</f>
        <v>75000</v>
      </c>
      <c r="H76" s="151">
        <f t="shared" si="0"/>
        <v>0</v>
      </c>
      <c r="I76" s="62"/>
      <c r="K76" s="57"/>
      <c r="L76" s="63"/>
      <c r="M76" s="21"/>
      <c r="N76" s="22"/>
    </row>
    <row r="77" spans="1:14" s="18" customFormat="1" ht="30" x14ac:dyDescent="0.25">
      <c r="A77" s="55">
        <v>41</v>
      </c>
      <c r="B77" s="77" t="s">
        <v>184</v>
      </c>
      <c r="C77" s="147"/>
      <c r="D77" s="76" t="s">
        <v>63</v>
      </c>
      <c r="E77" s="164">
        <v>315</v>
      </c>
      <c r="F77" s="149"/>
      <c r="G77" s="150">
        <f>Menu!$E$11</f>
        <v>75000</v>
      </c>
      <c r="H77" s="151">
        <f t="shared" si="0"/>
        <v>0</v>
      </c>
      <c r="I77" s="62"/>
      <c r="K77" s="57"/>
      <c r="L77" s="63"/>
      <c r="M77" s="21"/>
      <c r="N77" s="22"/>
    </row>
    <row r="78" spans="1:14" s="18" customFormat="1" ht="30" x14ac:dyDescent="0.25">
      <c r="A78" s="55">
        <v>42</v>
      </c>
      <c r="B78" s="77" t="s">
        <v>185</v>
      </c>
      <c r="C78" s="147"/>
      <c r="D78" s="76" t="s">
        <v>186</v>
      </c>
      <c r="E78" s="164">
        <v>315</v>
      </c>
      <c r="F78" s="149"/>
      <c r="G78" s="150">
        <f>Menu!$E$11</f>
        <v>75000</v>
      </c>
      <c r="H78" s="151">
        <f t="shared" si="0"/>
        <v>0</v>
      </c>
      <c r="I78" s="62"/>
      <c r="K78" s="57"/>
      <c r="L78" s="63"/>
      <c r="M78" s="21"/>
      <c r="N78" s="22"/>
    </row>
    <row r="79" spans="1:14" s="18" customFormat="1" x14ac:dyDescent="0.25">
      <c r="A79" s="55">
        <v>43</v>
      </c>
      <c r="B79" s="77" t="s">
        <v>187</v>
      </c>
      <c r="C79" s="147"/>
      <c r="D79" s="152" t="s">
        <v>55</v>
      </c>
      <c r="E79" s="164">
        <v>250</v>
      </c>
      <c r="F79" s="149"/>
      <c r="G79" s="150">
        <f>Menu!$E$11</f>
        <v>75000</v>
      </c>
      <c r="H79" s="151">
        <f t="shared" si="0"/>
        <v>0</v>
      </c>
      <c r="I79" s="62"/>
      <c r="K79" s="57"/>
      <c r="L79" s="63"/>
      <c r="M79" s="21"/>
      <c r="N79" s="22"/>
    </row>
    <row r="80" spans="1:14" s="18" customFormat="1" ht="30" x14ac:dyDescent="0.25">
      <c r="A80" s="55">
        <v>44</v>
      </c>
      <c r="B80" s="144" t="s">
        <v>188</v>
      </c>
      <c r="C80" s="161"/>
      <c r="D80" s="169" t="s">
        <v>63</v>
      </c>
      <c r="E80" s="163">
        <f>5*315</f>
        <v>1575</v>
      </c>
      <c r="F80" s="149"/>
      <c r="G80" s="150">
        <f>Menu!$E$11</f>
        <v>75000</v>
      </c>
      <c r="H80" s="151">
        <f t="shared" si="0"/>
        <v>0</v>
      </c>
      <c r="I80" s="62"/>
      <c r="K80" s="57"/>
      <c r="L80" s="63"/>
      <c r="M80" s="21"/>
      <c r="N80" s="22"/>
    </row>
    <row r="81" spans="1:14" s="18" customFormat="1" ht="45" x14ac:dyDescent="0.25">
      <c r="A81" s="55">
        <v>45</v>
      </c>
      <c r="B81" s="144" t="s">
        <v>189</v>
      </c>
      <c r="C81" s="161"/>
      <c r="D81" s="145" t="s">
        <v>63</v>
      </c>
      <c r="E81" s="163">
        <f>5*315</f>
        <v>1575</v>
      </c>
      <c r="F81" s="149"/>
      <c r="G81" s="150">
        <f>Menu!$E$11</f>
        <v>75000</v>
      </c>
      <c r="H81" s="151">
        <f t="shared" si="0"/>
        <v>0</v>
      </c>
      <c r="I81" s="62"/>
      <c r="K81" s="57"/>
      <c r="L81" s="63"/>
      <c r="M81" s="21"/>
      <c r="N81" s="22"/>
    </row>
    <row r="82" spans="1:14" s="18" customFormat="1" ht="30" x14ac:dyDescent="0.25">
      <c r="A82" s="55">
        <v>46</v>
      </c>
      <c r="B82" s="144" t="s">
        <v>190</v>
      </c>
      <c r="C82" s="161"/>
      <c r="D82" s="169" t="s">
        <v>63</v>
      </c>
      <c r="E82" s="163">
        <v>1575</v>
      </c>
      <c r="F82" s="149"/>
      <c r="G82" s="150">
        <f>Menu!$E$11</f>
        <v>75000</v>
      </c>
      <c r="H82" s="151">
        <f t="shared" si="0"/>
        <v>0</v>
      </c>
      <c r="I82" s="62"/>
      <c r="K82" s="57"/>
      <c r="L82" s="63"/>
      <c r="M82" s="21"/>
      <c r="N82" s="22"/>
    </row>
    <row r="83" spans="1:14" s="18" customFormat="1" ht="30" x14ac:dyDescent="0.25">
      <c r="A83" s="55">
        <v>47</v>
      </c>
      <c r="B83" s="144" t="s">
        <v>191</v>
      </c>
      <c r="C83" s="161"/>
      <c r="D83" s="169" t="s">
        <v>63</v>
      </c>
      <c r="E83" s="163">
        <f>5*315</f>
        <v>1575</v>
      </c>
      <c r="F83" s="149"/>
      <c r="G83" s="150">
        <f>Menu!$E$11</f>
        <v>75000</v>
      </c>
      <c r="H83" s="151">
        <f t="shared" si="0"/>
        <v>0</v>
      </c>
      <c r="I83" s="62"/>
      <c r="K83" s="57"/>
      <c r="L83" s="63"/>
      <c r="M83" s="21"/>
      <c r="N83" s="22"/>
    </row>
    <row r="84" spans="1:14" s="18" customFormat="1" ht="45" x14ac:dyDescent="0.25">
      <c r="A84" s="55">
        <v>48</v>
      </c>
      <c r="B84" s="144" t="s">
        <v>192</v>
      </c>
      <c r="C84" s="161"/>
      <c r="D84" s="169" t="s">
        <v>55</v>
      </c>
      <c r="E84" s="163">
        <v>1575</v>
      </c>
      <c r="F84" s="149"/>
      <c r="G84" s="150">
        <f>Menu!$E$11</f>
        <v>75000</v>
      </c>
      <c r="H84" s="151">
        <f t="shared" si="0"/>
        <v>0</v>
      </c>
      <c r="I84" s="62"/>
      <c r="K84" s="57"/>
      <c r="L84" s="63"/>
      <c r="M84" s="21"/>
      <c r="N84" s="22"/>
    </row>
    <row r="85" spans="1:14" s="18" customFormat="1" ht="73.5" customHeight="1" x14ac:dyDescent="0.25">
      <c r="A85" s="55">
        <v>49</v>
      </c>
      <c r="B85" s="144" t="s">
        <v>193</v>
      </c>
      <c r="C85" s="161"/>
      <c r="D85" s="169" t="s">
        <v>55</v>
      </c>
      <c r="E85" s="163">
        <v>1575</v>
      </c>
      <c r="F85" s="149"/>
      <c r="G85" s="150">
        <f>Menu!$E$11</f>
        <v>75000</v>
      </c>
      <c r="H85" s="151">
        <f t="shared" si="0"/>
        <v>0</v>
      </c>
      <c r="I85" s="62"/>
      <c r="K85" s="57"/>
      <c r="L85" s="63"/>
      <c r="M85" s="21"/>
      <c r="N85" s="22"/>
    </row>
    <row r="86" spans="1:14" s="18" customFormat="1" x14ac:dyDescent="0.25">
      <c r="A86" s="55">
        <v>50</v>
      </c>
      <c r="B86" s="144" t="s">
        <v>194</v>
      </c>
      <c r="C86" s="161"/>
      <c r="D86" s="145" t="s">
        <v>286</v>
      </c>
      <c r="E86" s="163" t="str">
        <f>3&amp;315</f>
        <v>3315</v>
      </c>
      <c r="F86" s="149">
        <v>1</v>
      </c>
      <c r="G86" s="150">
        <f>Menu!$E$11</f>
        <v>75000</v>
      </c>
      <c r="H86" s="151">
        <f t="shared" si="0"/>
        <v>4.4200000000000003E-2</v>
      </c>
      <c r="I86" s="62"/>
      <c r="K86" s="57"/>
      <c r="L86" s="63"/>
      <c r="M86" s="21"/>
      <c r="N86" s="22"/>
    </row>
    <row r="87" spans="1:14" s="18" customFormat="1" ht="30" x14ac:dyDescent="0.25">
      <c r="A87" s="55">
        <v>51</v>
      </c>
      <c r="B87" s="144" t="s">
        <v>195</v>
      </c>
      <c r="C87" s="161"/>
      <c r="D87" s="145" t="s">
        <v>287</v>
      </c>
      <c r="E87" s="163" t="str">
        <f>3&amp;315</f>
        <v>3315</v>
      </c>
      <c r="F87" s="149">
        <v>1</v>
      </c>
      <c r="G87" s="150">
        <f>Menu!$E$11</f>
        <v>75000</v>
      </c>
      <c r="H87" s="151">
        <f t="shared" si="0"/>
        <v>4.4200000000000003E-2</v>
      </c>
      <c r="I87" s="62"/>
      <c r="K87" s="57"/>
      <c r="L87" s="63"/>
      <c r="M87" s="21"/>
      <c r="N87" s="22"/>
    </row>
    <row r="88" spans="1:14" s="18" customFormat="1" x14ac:dyDescent="0.25">
      <c r="A88" s="97"/>
      <c r="B88" s="170"/>
      <c r="C88" s="171"/>
      <c r="D88" s="108"/>
      <c r="E88" s="172"/>
      <c r="F88" s="156"/>
      <c r="G88" s="156"/>
      <c r="H88" s="172"/>
      <c r="I88" s="97"/>
      <c r="K88" s="57"/>
      <c r="L88" s="63"/>
      <c r="M88" s="21"/>
      <c r="N88" s="22"/>
    </row>
    <row r="89" spans="1:14" s="18" customFormat="1" ht="30" x14ac:dyDescent="0.25">
      <c r="A89" s="55">
        <v>52</v>
      </c>
      <c r="B89" s="144" t="s">
        <v>196</v>
      </c>
      <c r="C89" s="161"/>
      <c r="D89" s="173" t="s">
        <v>50</v>
      </c>
      <c r="E89" s="162">
        <v>250</v>
      </c>
      <c r="F89" s="149">
        <v>1</v>
      </c>
      <c r="G89" s="150">
        <f>Menu!$E$11</f>
        <v>75000</v>
      </c>
      <c r="H89" s="151">
        <f t="shared" si="0"/>
        <v>3.3333333333333335E-3</v>
      </c>
      <c r="I89" s="62"/>
      <c r="K89" s="57"/>
      <c r="L89" s="63"/>
      <c r="M89" s="21"/>
      <c r="N89" s="22"/>
    </row>
    <row r="90" spans="1:14" s="18" customFormat="1" ht="60" x14ac:dyDescent="0.25">
      <c r="A90" s="55">
        <v>53</v>
      </c>
      <c r="B90" s="144" t="s">
        <v>197</v>
      </c>
      <c r="C90" s="161"/>
      <c r="D90" s="145" t="s">
        <v>50</v>
      </c>
      <c r="E90" s="163">
        <v>10</v>
      </c>
      <c r="F90" s="149"/>
      <c r="G90" s="150">
        <f>Menu!$E$11</f>
        <v>75000</v>
      </c>
      <c r="H90" s="151">
        <f t="shared" si="0"/>
        <v>0</v>
      </c>
      <c r="I90" s="62"/>
      <c r="K90" s="57"/>
      <c r="L90" s="63"/>
      <c r="M90" s="21"/>
      <c r="N90" s="22"/>
    </row>
    <row r="91" spans="1:14" s="6" customFormat="1" ht="21.75" customHeight="1" x14ac:dyDescent="0.25">
      <c r="A91" s="191" t="s">
        <v>11</v>
      </c>
      <c r="B91" s="192"/>
      <c r="C91" s="192"/>
      <c r="D91" s="192"/>
      <c r="E91" s="192"/>
      <c r="F91" s="192"/>
      <c r="G91" s="193"/>
      <c r="H91" s="102">
        <f>SUM(H8:H90)</f>
        <v>2.1834666666666664</v>
      </c>
      <c r="I91" s="66"/>
      <c r="K91"/>
      <c r="L91"/>
      <c r="M91"/>
      <c r="N91"/>
    </row>
    <row r="92" spans="1:14" s="6" customFormat="1" x14ac:dyDescent="0.25">
      <c r="A92" s="44"/>
      <c r="B92" s="26"/>
      <c r="C92" s="26"/>
      <c r="D92" s="67"/>
      <c r="E92" s="44"/>
      <c r="F92" s="68"/>
      <c r="G92" s="69"/>
      <c r="H92" s="70"/>
      <c r="I92" s="43"/>
      <c r="K92"/>
      <c r="L92"/>
      <c r="M92"/>
      <c r="N92"/>
    </row>
  </sheetData>
  <sheetProtection selectLockedCells="1"/>
  <mergeCells count="4">
    <mergeCell ref="A1:I1"/>
    <mergeCell ref="D5:I5"/>
    <mergeCell ref="C6:D6"/>
    <mergeCell ref="A91:G91"/>
  </mergeCells>
  <conditionalFormatting sqref="M8:M90">
    <cfRule type="cellIs" dxfId="1" priority="1" operator="greaterThan">
      <formula>0.1</formula>
    </cfRule>
  </conditionalFormatting>
  <pageMargins left="0.78740157480314965" right="0.59055118110236227" top="0.59055118110236227" bottom="0.59055118110236227" header="0.31496062992125984" footer="0.31496062992125984"/>
  <pageSetup paperSize="1000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A1:N76"/>
  <sheetViews>
    <sheetView showGridLines="0" topLeftCell="C1" zoomScale="70" zoomScaleNormal="70" workbookViewId="0">
      <pane ySplit="7" topLeftCell="A71" activePane="bottomLeft" state="frozen"/>
      <selection activeCell="H109" sqref="H109"/>
      <selection pane="bottomLeft" activeCell="Q71" sqref="Q71"/>
    </sheetView>
  </sheetViews>
  <sheetFormatPr defaultColWidth="8.88671875" defaultRowHeight="15.75" x14ac:dyDescent="0.25"/>
  <cols>
    <col min="1" max="1" width="4.5546875" style="4" customWidth="1"/>
    <col min="2" max="2" width="39.88671875" style="4" customWidth="1"/>
    <col min="3" max="3" width="1.5546875" customWidth="1"/>
    <col min="4" max="4" width="15.6640625" customWidth="1"/>
    <col min="5" max="5" width="16.5546875" style="29" bestFit="1" customWidth="1"/>
    <col min="6" max="6" width="7.88671875" bestFit="1" customWidth="1"/>
    <col min="7" max="7" width="10.33203125" customWidth="1"/>
    <col min="8" max="8" width="14" bestFit="1" customWidth="1"/>
    <col min="9" max="9" width="14.6640625" customWidth="1"/>
    <col min="10" max="10" width="8.88671875" customWidth="1"/>
    <col min="11" max="11" width="5.88671875" hidden="1" customWidth="1"/>
    <col min="12" max="13" width="7.109375" hidden="1" customWidth="1"/>
    <col min="14" max="14" width="8.5546875" hidden="1" customWidth="1"/>
  </cols>
  <sheetData>
    <row r="1" spans="1:14" s="6" customFormat="1" ht="18" x14ac:dyDescent="0.25">
      <c r="A1" s="184" t="s">
        <v>10</v>
      </c>
      <c r="B1" s="184"/>
      <c r="C1" s="184"/>
      <c r="D1" s="184"/>
      <c r="E1" s="184"/>
      <c r="F1" s="184"/>
      <c r="G1" s="184"/>
      <c r="H1" s="184"/>
      <c r="I1" s="184"/>
      <c r="J1" s="42"/>
    </row>
    <row r="2" spans="1:14" s="6" customFormat="1" x14ac:dyDescent="0.25">
      <c r="A2" s="33"/>
      <c r="B2" s="43"/>
      <c r="C2" s="42"/>
      <c r="D2" s="42"/>
      <c r="E2" s="44"/>
      <c r="F2" s="42"/>
      <c r="G2" s="42"/>
      <c r="H2" s="42"/>
      <c r="I2" s="42"/>
      <c r="J2" s="42"/>
    </row>
    <row r="3" spans="1:14" s="6" customFormat="1" x14ac:dyDescent="0.25">
      <c r="A3" s="43" t="s">
        <v>0</v>
      </c>
      <c r="B3" s="43"/>
      <c r="C3" s="42" t="s">
        <v>12</v>
      </c>
      <c r="D3" s="45" t="s">
        <v>198</v>
      </c>
      <c r="E3" s="44"/>
      <c r="F3" s="42"/>
      <c r="G3" s="42"/>
      <c r="H3" s="42"/>
      <c r="I3" s="42"/>
      <c r="J3" s="42"/>
    </row>
    <row r="4" spans="1:14" s="6" customFormat="1" x14ac:dyDescent="0.25">
      <c r="A4" s="43" t="s">
        <v>1</v>
      </c>
      <c r="B4" s="43"/>
      <c r="C4" s="42" t="s">
        <v>12</v>
      </c>
      <c r="D4" s="46"/>
      <c r="E4" s="44"/>
      <c r="F4" s="42"/>
      <c r="G4" s="42"/>
      <c r="H4" s="42"/>
      <c r="I4" s="47"/>
      <c r="J4" s="48"/>
    </row>
    <row r="5" spans="1:14" s="6" customFormat="1" ht="48" customHeight="1" x14ac:dyDescent="0.25">
      <c r="A5" s="49" t="s">
        <v>2</v>
      </c>
      <c r="B5" s="43"/>
      <c r="C5" s="49" t="s">
        <v>12</v>
      </c>
      <c r="D5" s="188" t="s">
        <v>19</v>
      </c>
      <c r="E5" s="188"/>
      <c r="F5" s="188"/>
      <c r="G5" s="188"/>
      <c r="H5" s="188"/>
      <c r="I5" s="188"/>
      <c r="J5" s="42"/>
    </row>
    <row r="6" spans="1:14" s="6" customFormat="1" ht="47.25" customHeight="1" x14ac:dyDescent="0.25">
      <c r="A6" s="50" t="s">
        <v>3</v>
      </c>
      <c r="B6" s="50" t="s">
        <v>4</v>
      </c>
      <c r="C6" s="189" t="s">
        <v>5</v>
      </c>
      <c r="D6" s="190"/>
      <c r="E6" s="50" t="s">
        <v>17</v>
      </c>
      <c r="F6" s="50" t="s">
        <v>7</v>
      </c>
      <c r="G6" s="50" t="s">
        <v>6</v>
      </c>
      <c r="H6" s="50" t="s">
        <v>8</v>
      </c>
      <c r="I6" s="50" t="s">
        <v>9</v>
      </c>
      <c r="J6" s="42"/>
      <c r="K6" s="51" t="s">
        <v>16</v>
      </c>
      <c r="L6" s="51" t="s">
        <v>13</v>
      </c>
      <c r="M6" s="51" t="s">
        <v>14</v>
      </c>
      <c r="N6" s="51" t="s">
        <v>15</v>
      </c>
    </row>
    <row r="7" spans="1:14" s="6" customFormat="1" x14ac:dyDescent="0.25">
      <c r="A7" s="52">
        <v>1</v>
      </c>
      <c r="B7" s="52">
        <v>2</v>
      </c>
      <c r="C7" s="53"/>
      <c r="D7" s="54">
        <v>3</v>
      </c>
      <c r="E7" s="52">
        <v>4</v>
      </c>
      <c r="F7" s="52">
        <v>5</v>
      </c>
      <c r="G7" s="52">
        <v>6</v>
      </c>
      <c r="H7" s="52">
        <v>7</v>
      </c>
      <c r="I7" s="52">
        <v>8</v>
      </c>
      <c r="J7" s="42"/>
      <c r="K7" s="51">
        <v>4</v>
      </c>
      <c r="L7" s="51">
        <v>5</v>
      </c>
      <c r="M7" s="51" t="s">
        <v>14</v>
      </c>
      <c r="N7" s="51" t="s">
        <v>15</v>
      </c>
    </row>
    <row r="8" spans="1:14" s="18" customFormat="1" x14ac:dyDescent="0.25">
      <c r="A8" s="97"/>
      <c r="B8" s="83"/>
      <c r="C8" s="85"/>
      <c r="D8" s="99"/>
      <c r="E8" s="97"/>
      <c r="F8" s="97"/>
      <c r="G8" s="97"/>
      <c r="H8" s="100"/>
      <c r="I8" s="97"/>
      <c r="K8" s="57"/>
      <c r="L8" s="58"/>
      <c r="M8" s="21">
        <f>H8</f>
        <v>0</v>
      </c>
      <c r="N8" s="22"/>
    </row>
    <row r="9" spans="1:14" s="18" customFormat="1" ht="110.25" x14ac:dyDescent="0.25">
      <c r="A9" s="55">
        <v>1</v>
      </c>
      <c r="B9" s="78" t="s">
        <v>199</v>
      </c>
      <c r="C9" s="15"/>
      <c r="D9" s="56" t="s">
        <v>200</v>
      </c>
      <c r="E9" s="74">
        <f>10*315</f>
        <v>3150</v>
      </c>
      <c r="F9" s="59"/>
      <c r="G9" s="3">
        <f>Menu!$E$11</f>
        <v>75000</v>
      </c>
      <c r="H9" s="101">
        <f>E9*F9/G9</f>
        <v>0</v>
      </c>
      <c r="I9" s="59"/>
      <c r="K9" s="57"/>
      <c r="L9" s="58"/>
      <c r="M9" s="21">
        <f>H9</f>
        <v>0</v>
      </c>
      <c r="N9" s="22"/>
    </row>
    <row r="10" spans="1:14" s="18" customFormat="1" x14ac:dyDescent="0.25">
      <c r="A10" s="55"/>
      <c r="B10" s="79" t="s">
        <v>201</v>
      </c>
      <c r="C10" s="15"/>
      <c r="D10" s="56"/>
      <c r="E10" s="55"/>
      <c r="F10" s="55"/>
      <c r="G10" s="55"/>
      <c r="H10" s="65"/>
      <c r="I10" s="55"/>
      <c r="K10" s="57"/>
      <c r="L10" s="63"/>
      <c r="M10" s="21">
        <f>H10</f>
        <v>0</v>
      </c>
      <c r="N10" s="22"/>
    </row>
    <row r="11" spans="1:14" s="18" customFormat="1" x14ac:dyDescent="0.25">
      <c r="A11" s="55"/>
      <c r="B11" s="79" t="s">
        <v>202</v>
      </c>
      <c r="C11" s="15"/>
      <c r="D11" s="56"/>
      <c r="E11" s="55"/>
      <c r="F11" s="55"/>
      <c r="G11" s="55"/>
      <c r="H11" s="65"/>
      <c r="I11" s="55"/>
      <c r="K11" s="57"/>
      <c r="L11" s="63"/>
      <c r="M11" s="21"/>
      <c r="N11" s="22"/>
    </row>
    <row r="12" spans="1:14" s="18" customFormat="1" x14ac:dyDescent="0.25">
      <c r="A12" s="55"/>
      <c r="B12" s="79" t="s">
        <v>203</v>
      </c>
      <c r="C12" s="15"/>
      <c r="D12" s="56"/>
      <c r="E12" s="55"/>
      <c r="F12" s="55"/>
      <c r="G12" s="55"/>
      <c r="H12" s="65"/>
      <c r="I12" s="55"/>
      <c r="K12" s="57"/>
      <c r="L12" s="63"/>
      <c r="M12" s="21"/>
      <c r="N12" s="22"/>
    </row>
    <row r="13" spans="1:14" s="18" customFormat="1" ht="78.75" x14ac:dyDescent="0.25">
      <c r="A13" s="55">
        <v>2</v>
      </c>
      <c r="B13" s="78" t="s">
        <v>204</v>
      </c>
      <c r="C13" s="15"/>
      <c r="D13" s="56" t="s">
        <v>200</v>
      </c>
      <c r="E13" s="74">
        <f>10*315</f>
        <v>3150</v>
      </c>
      <c r="F13" s="59"/>
      <c r="G13" s="3">
        <f>Menu!$E$11</f>
        <v>75000</v>
      </c>
      <c r="H13" s="101">
        <f t="shared" ref="H13:H74" si="0">E13*F13/G13</f>
        <v>0</v>
      </c>
      <c r="I13" s="62"/>
      <c r="K13" s="57"/>
      <c r="L13" s="63"/>
      <c r="M13" s="21"/>
      <c r="N13" s="22"/>
    </row>
    <row r="14" spans="1:14" s="18" customFormat="1" x14ac:dyDescent="0.25">
      <c r="A14" s="55"/>
      <c r="B14" s="79" t="s">
        <v>201</v>
      </c>
      <c r="C14" s="15"/>
      <c r="D14" s="56"/>
      <c r="E14" s="55"/>
      <c r="F14" s="55"/>
      <c r="G14" s="55"/>
      <c r="H14" s="65"/>
      <c r="I14" s="55"/>
      <c r="K14" s="57"/>
      <c r="L14" s="63"/>
      <c r="M14" s="21"/>
      <c r="N14" s="22"/>
    </row>
    <row r="15" spans="1:14" s="18" customFormat="1" x14ac:dyDescent="0.25">
      <c r="A15" s="55"/>
      <c r="B15" s="79" t="s">
        <v>202</v>
      </c>
      <c r="C15" s="15"/>
      <c r="D15" s="56"/>
      <c r="E15" s="55"/>
      <c r="F15" s="55"/>
      <c r="G15" s="55"/>
      <c r="H15" s="65"/>
      <c r="I15" s="55"/>
      <c r="K15" s="57"/>
      <c r="L15" s="63"/>
      <c r="M15" s="21"/>
      <c r="N15" s="22"/>
    </row>
    <row r="16" spans="1:14" s="18" customFormat="1" x14ac:dyDescent="0.25">
      <c r="A16" s="55"/>
      <c r="B16" s="79" t="s">
        <v>205</v>
      </c>
      <c r="C16" s="15"/>
      <c r="D16" s="56"/>
      <c r="E16" s="55"/>
      <c r="F16" s="55"/>
      <c r="G16" s="55"/>
      <c r="H16" s="65"/>
      <c r="I16" s="55"/>
      <c r="K16" s="57"/>
      <c r="L16" s="63"/>
      <c r="M16" s="21"/>
      <c r="N16" s="22"/>
    </row>
    <row r="17" spans="1:14" s="18" customFormat="1" ht="110.25" x14ac:dyDescent="0.25">
      <c r="A17" s="55">
        <v>3</v>
      </c>
      <c r="B17" s="78" t="s">
        <v>206</v>
      </c>
      <c r="C17" s="15"/>
      <c r="D17" s="56" t="s">
        <v>200</v>
      </c>
      <c r="E17" s="74">
        <f>7*315</f>
        <v>2205</v>
      </c>
      <c r="F17" s="59"/>
      <c r="G17" s="3">
        <f>Menu!$E$11</f>
        <v>75000</v>
      </c>
      <c r="H17" s="101">
        <f t="shared" si="0"/>
        <v>0</v>
      </c>
      <c r="I17" s="62"/>
      <c r="K17" s="57"/>
      <c r="L17" s="63"/>
      <c r="M17" s="21"/>
      <c r="N17" s="22"/>
    </row>
    <row r="18" spans="1:14" s="18" customFormat="1" x14ac:dyDescent="0.25">
      <c r="A18" s="55"/>
      <c r="B18" s="79" t="s">
        <v>201</v>
      </c>
      <c r="C18" s="15"/>
      <c r="D18" s="56"/>
      <c r="E18" s="55"/>
      <c r="F18" s="55"/>
      <c r="G18" s="55"/>
      <c r="H18" s="65"/>
      <c r="I18" s="55"/>
      <c r="K18" s="57"/>
      <c r="L18" s="63"/>
      <c r="M18" s="21"/>
      <c r="N18" s="22"/>
    </row>
    <row r="19" spans="1:14" s="18" customFormat="1" x14ac:dyDescent="0.25">
      <c r="A19" s="55"/>
      <c r="B19" s="79" t="s">
        <v>202</v>
      </c>
      <c r="C19" s="15"/>
      <c r="D19" s="56"/>
      <c r="E19" s="55"/>
      <c r="F19" s="55"/>
      <c r="G19" s="55"/>
      <c r="H19" s="65"/>
      <c r="I19" s="55"/>
      <c r="K19" s="57"/>
      <c r="L19" s="63"/>
      <c r="M19" s="21"/>
      <c r="N19" s="22"/>
    </row>
    <row r="20" spans="1:14" s="18" customFormat="1" x14ac:dyDescent="0.25">
      <c r="A20" s="55"/>
      <c r="B20" s="79" t="s">
        <v>207</v>
      </c>
      <c r="C20" s="15"/>
      <c r="D20" s="56"/>
      <c r="E20" s="55"/>
      <c r="F20" s="55"/>
      <c r="G20" s="55"/>
      <c r="H20" s="65"/>
      <c r="I20" s="55"/>
      <c r="K20" s="57"/>
      <c r="L20" s="63"/>
      <c r="M20" s="21"/>
      <c r="N20" s="22"/>
    </row>
    <row r="21" spans="1:14" s="18" customFormat="1" ht="94.5" x14ac:dyDescent="0.25">
      <c r="A21" s="55">
        <v>4</v>
      </c>
      <c r="B21" s="78" t="s">
        <v>208</v>
      </c>
      <c r="C21" s="15"/>
      <c r="D21" s="56" t="s">
        <v>200</v>
      </c>
      <c r="E21" s="74">
        <f>7*315</f>
        <v>2205</v>
      </c>
      <c r="F21" s="59"/>
      <c r="G21" s="3">
        <f>Menu!$E$11</f>
        <v>75000</v>
      </c>
      <c r="H21" s="101">
        <f t="shared" si="0"/>
        <v>0</v>
      </c>
      <c r="I21" s="62"/>
      <c r="K21" s="57"/>
      <c r="L21" s="63"/>
      <c r="M21" s="21"/>
      <c r="N21" s="22"/>
    </row>
    <row r="22" spans="1:14" s="18" customFormat="1" x14ac:dyDescent="0.25">
      <c r="A22" s="55"/>
      <c r="B22" s="79" t="s">
        <v>201</v>
      </c>
      <c r="C22" s="15"/>
      <c r="D22" s="56"/>
      <c r="E22" s="55"/>
      <c r="F22" s="55"/>
      <c r="G22" s="55"/>
      <c r="H22" s="65"/>
      <c r="I22" s="55"/>
      <c r="K22" s="57"/>
      <c r="L22" s="63"/>
      <c r="M22" s="21"/>
      <c r="N22" s="22"/>
    </row>
    <row r="23" spans="1:14" s="18" customFormat="1" x14ac:dyDescent="0.25">
      <c r="A23" s="55"/>
      <c r="B23" s="79" t="s">
        <v>202</v>
      </c>
      <c r="C23" s="15"/>
      <c r="D23" s="56"/>
      <c r="E23" s="55"/>
      <c r="F23" s="55"/>
      <c r="G23" s="55"/>
      <c r="H23" s="65"/>
      <c r="I23" s="55"/>
      <c r="K23" s="57"/>
      <c r="L23" s="63"/>
      <c r="M23" s="21"/>
      <c r="N23" s="22"/>
    </row>
    <row r="24" spans="1:14" s="18" customFormat="1" x14ac:dyDescent="0.25">
      <c r="A24" s="55"/>
      <c r="B24" s="79" t="s">
        <v>205</v>
      </c>
      <c r="C24" s="15"/>
      <c r="D24" s="56"/>
      <c r="E24" s="55"/>
      <c r="F24" s="55"/>
      <c r="G24" s="55"/>
      <c r="H24" s="65"/>
      <c r="I24" s="55"/>
      <c r="K24" s="57"/>
      <c r="L24" s="63"/>
      <c r="M24" s="21"/>
      <c r="N24" s="22"/>
    </row>
    <row r="25" spans="1:14" s="18" customFormat="1" x14ac:dyDescent="0.25">
      <c r="A25" s="97"/>
      <c r="B25" s="83"/>
      <c r="C25" s="85"/>
      <c r="D25" s="99"/>
      <c r="E25" s="97"/>
      <c r="F25" s="97"/>
      <c r="G25" s="97"/>
      <c r="H25" s="100"/>
      <c r="I25" s="97"/>
      <c r="K25" s="57"/>
      <c r="L25" s="63"/>
      <c r="M25" s="21"/>
      <c r="N25" s="22"/>
    </row>
    <row r="26" spans="1:14" s="18" customFormat="1" ht="31.5" x14ac:dyDescent="0.25">
      <c r="A26" s="55">
        <v>5</v>
      </c>
      <c r="B26" s="78" t="s">
        <v>209</v>
      </c>
      <c r="C26" s="15"/>
      <c r="D26" s="80" t="s">
        <v>210</v>
      </c>
      <c r="E26" s="74">
        <f>7*315</f>
        <v>2205</v>
      </c>
      <c r="F26" s="59">
        <v>1</v>
      </c>
      <c r="G26" s="3">
        <f>Menu!$E$11</f>
        <v>75000</v>
      </c>
      <c r="H26" s="101">
        <f t="shared" si="0"/>
        <v>2.9399999999999999E-2</v>
      </c>
      <c r="I26" s="62"/>
      <c r="K26" s="57"/>
      <c r="L26" s="63"/>
      <c r="M26" s="21"/>
      <c r="N26" s="22"/>
    </row>
    <row r="27" spans="1:14" s="18" customFormat="1" ht="47.25" x14ac:dyDescent="0.25">
      <c r="A27" s="55">
        <v>6</v>
      </c>
      <c r="B27" s="78" t="s">
        <v>211</v>
      </c>
      <c r="C27" s="15"/>
      <c r="D27" s="80" t="s">
        <v>63</v>
      </c>
      <c r="E27" s="74">
        <f>8*315</f>
        <v>2520</v>
      </c>
      <c r="F27" s="59">
        <v>1</v>
      </c>
      <c r="G27" s="3">
        <f>Menu!$E$11</f>
        <v>75000</v>
      </c>
      <c r="H27" s="101">
        <f t="shared" si="0"/>
        <v>3.3599999999999998E-2</v>
      </c>
      <c r="I27" s="62"/>
      <c r="K27" s="57"/>
      <c r="L27" s="63"/>
      <c r="M27" s="21"/>
      <c r="N27" s="22"/>
    </row>
    <row r="28" spans="1:14" s="18" customFormat="1" ht="47.25" x14ac:dyDescent="0.25">
      <c r="A28" s="55">
        <v>7</v>
      </c>
      <c r="B28" s="78" t="s">
        <v>212</v>
      </c>
      <c r="C28" s="15"/>
      <c r="D28" s="80" t="s">
        <v>63</v>
      </c>
      <c r="E28" s="74">
        <f>5*315</f>
        <v>1575</v>
      </c>
      <c r="F28" s="59">
        <v>6</v>
      </c>
      <c r="G28" s="3">
        <f>Menu!$E$11</f>
        <v>75000</v>
      </c>
      <c r="H28" s="101">
        <f t="shared" si="0"/>
        <v>0.126</v>
      </c>
      <c r="I28" s="62"/>
      <c r="K28" s="57"/>
      <c r="L28" s="63"/>
      <c r="M28" s="21"/>
      <c r="N28" s="22"/>
    </row>
    <row r="29" spans="1:14" s="18" customFormat="1" ht="31.5" x14ac:dyDescent="0.25">
      <c r="A29" s="55">
        <v>8</v>
      </c>
      <c r="B29" s="78" t="s">
        <v>213</v>
      </c>
      <c r="C29" s="15"/>
      <c r="D29" s="80" t="s">
        <v>126</v>
      </c>
      <c r="E29" s="74">
        <f>2*315</f>
        <v>630</v>
      </c>
      <c r="F29" s="59">
        <v>6</v>
      </c>
      <c r="G29" s="3">
        <f>Menu!$E$11</f>
        <v>75000</v>
      </c>
      <c r="H29" s="101">
        <f t="shared" si="0"/>
        <v>5.04E-2</v>
      </c>
      <c r="I29" s="62"/>
      <c r="K29" s="57"/>
      <c r="L29" s="63"/>
      <c r="M29" s="21"/>
      <c r="N29" s="22"/>
    </row>
    <row r="30" spans="1:14" s="18" customFormat="1" ht="31.5" x14ac:dyDescent="0.25">
      <c r="A30" s="55">
        <v>9</v>
      </c>
      <c r="B30" s="78" t="s">
        <v>214</v>
      </c>
      <c r="C30" s="15"/>
      <c r="D30" s="80" t="s">
        <v>126</v>
      </c>
      <c r="E30" s="74">
        <f>2*315</f>
        <v>630</v>
      </c>
      <c r="F30" s="59">
        <v>6</v>
      </c>
      <c r="G30" s="3">
        <f>Menu!$E$11</f>
        <v>75000</v>
      </c>
      <c r="H30" s="101">
        <f t="shared" si="0"/>
        <v>5.04E-2</v>
      </c>
      <c r="I30" s="62"/>
      <c r="K30" s="57"/>
      <c r="L30" s="63"/>
      <c r="M30" s="21"/>
      <c r="N30" s="22"/>
    </row>
    <row r="31" spans="1:14" s="18" customFormat="1" ht="63" x14ac:dyDescent="0.25">
      <c r="A31" s="55">
        <v>10</v>
      </c>
      <c r="B31" s="78" t="s">
        <v>215</v>
      </c>
      <c r="C31" s="129"/>
      <c r="D31" s="80"/>
      <c r="E31" s="109"/>
      <c r="F31" s="74"/>
      <c r="G31" s="74"/>
      <c r="H31" s="109"/>
      <c r="I31" s="74"/>
      <c r="K31" s="57"/>
      <c r="L31" s="63"/>
      <c r="M31" s="21"/>
      <c r="N31" s="22"/>
    </row>
    <row r="32" spans="1:14" s="18" customFormat="1" x14ac:dyDescent="0.25">
      <c r="A32" s="55"/>
      <c r="B32" s="144" t="s">
        <v>133</v>
      </c>
      <c r="C32" s="129"/>
      <c r="D32" s="145" t="s">
        <v>134</v>
      </c>
      <c r="E32" s="109">
        <f>50*315</f>
        <v>15750</v>
      </c>
      <c r="F32" s="59">
        <v>1</v>
      </c>
      <c r="G32" s="3">
        <f>Menu!$E$11</f>
        <v>75000</v>
      </c>
      <c r="H32" s="101">
        <f t="shared" si="0"/>
        <v>0.21</v>
      </c>
      <c r="I32" s="62"/>
      <c r="K32" s="57"/>
      <c r="L32" s="63"/>
      <c r="M32" s="21"/>
      <c r="N32" s="22"/>
    </row>
    <row r="33" spans="1:14" s="18" customFormat="1" x14ac:dyDescent="0.25">
      <c r="A33" s="55"/>
      <c r="B33" s="144" t="s">
        <v>135</v>
      </c>
      <c r="C33" s="129"/>
      <c r="D33" s="145" t="s">
        <v>134</v>
      </c>
      <c r="E33" s="109">
        <f>100*315</f>
        <v>31500</v>
      </c>
      <c r="F33" s="59">
        <v>1</v>
      </c>
      <c r="G33" s="3">
        <f>Menu!$E$11</f>
        <v>75000</v>
      </c>
      <c r="H33" s="101">
        <f t="shared" si="0"/>
        <v>0.42</v>
      </c>
      <c r="I33" s="62"/>
      <c r="K33" s="57"/>
      <c r="L33" s="63"/>
      <c r="M33" s="21"/>
      <c r="N33" s="22"/>
    </row>
    <row r="34" spans="1:14" s="18" customFormat="1" x14ac:dyDescent="0.25">
      <c r="A34" s="55"/>
      <c r="B34" s="144" t="s">
        <v>136</v>
      </c>
      <c r="C34" s="129"/>
      <c r="D34" s="145" t="s">
        <v>134</v>
      </c>
      <c r="E34" s="109">
        <f>200*315</f>
        <v>63000</v>
      </c>
      <c r="F34" s="59">
        <v>1</v>
      </c>
      <c r="G34" s="3">
        <f>Menu!$E$11</f>
        <v>75000</v>
      </c>
      <c r="H34" s="101">
        <f t="shared" si="0"/>
        <v>0.84</v>
      </c>
      <c r="I34" s="62"/>
      <c r="K34" s="57"/>
      <c r="L34" s="63"/>
      <c r="M34" s="21"/>
      <c r="N34" s="22"/>
    </row>
    <row r="35" spans="1:14" s="18" customFormat="1" x14ac:dyDescent="0.25">
      <c r="A35" s="55"/>
      <c r="B35" s="144" t="s">
        <v>137</v>
      </c>
      <c r="C35" s="129"/>
      <c r="D35" s="145" t="s">
        <v>134</v>
      </c>
      <c r="E35" s="109">
        <f>75*315</f>
        <v>23625</v>
      </c>
      <c r="F35" s="59"/>
      <c r="G35" s="3">
        <f>Menu!$E$11</f>
        <v>75000</v>
      </c>
      <c r="H35" s="101">
        <f t="shared" si="0"/>
        <v>0</v>
      </c>
      <c r="I35" s="62"/>
      <c r="K35" s="57"/>
      <c r="L35" s="63"/>
      <c r="M35" s="21"/>
      <c r="N35" s="22"/>
    </row>
    <row r="36" spans="1:14" s="18" customFormat="1" x14ac:dyDescent="0.25">
      <c r="A36" s="55"/>
      <c r="B36" s="144" t="s">
        <v>138</v>
      </c>
      <c r="C36" s="129"/>
      <c r="D36" s="145" t="s">
        <v>134</v>
      </c>
      <c r="E36" s="109">
        <f>150*315</f>
        <v>47250</v>
      </c>
      <c r="F36" s="59"/>
      <c r="G36" s="3">
        <f>Menu!$E$11</f>
        <v>75000</v>
      </c>
      <c r="H36" s="101">
        <f t="shared" si="0"/>
        <v>0</v>
      </c>
      <c r="I36" s="62"/>
      <c r="K36" s="57"/>
      <c r="L36" s="63"/>
      <c r="M36" s="21"/>
      <c r="N36" s="22"/>
    </row>
    <row r="37" spans="1:14" s="18" customFormat="1" x14ac:dyDescent="0.25">
      <c r="A37" s="55"/>
      <c r="B37" s="144" t="s">
        <v>139</v>
      </c>
      <c r="C37" s="129"/>
      <c r="D37" s="145" t="s">
        <v>134</v>
      </c>
      <c r="E37" s="109">
        <f>200*315</f>
        <v>63000</v>
      </c>
      <c r="F37" s="59"/>
      <c r="G37" s="3">
        <f>Menu!$E$11</f>
        <v>75000</v>
      </c>
      <c r="H37" s="101">
        <f t="shared" si="0"/>
        <v>0</v>
      </c>
      <c r="I37" s="62"/>
      <c r="K37" s="57"/>
      <c r="L37" s="63"/>
      <c r="M37" s="21"/>
      <c r="N37" s="22"/>
    </row>
    <row r="38" spans="1:14" s="18" customFormat="1" x14ac:dyDescent="0.25">
      <c r="A38" s="55"/>
      <c r="B38" s="144" t="s">
        <v>140</v>
      </c>
      <c r="C38" s="129"/>
      <c r="D38" s="145" t="s">
        <v>134</v>
      </c>
      <c r="E38" s="109">
        <f>100*315</f>
        <v>31500</v>
      </c>
      <c r="F38" s="59"/>
      <c r="G38" s="3">
        <f>Menu!$E$11</f>
        <v>75000</v>
      </c>
      <c r="H38" s="101">
        <f t="shared" si="0"/>
        <v>0</v>
      </c>
      <c r="I38" s="62"/>
      <c r="K38" s="57"/>
      <c r="L38" s="63"/>
      <c r="M38" s="21"/>
      <c r="N38" s="22"/>
    </row>
    <row r="39" spans="1:14" s="18" customFormat="1" x14ac:dyDescent="0.25">
      <c r="A39" s="55"/>
      <c r="B39" s="144" t="s">
        <v>141</v>
      </c>
      <c r="C39" s="129"/>
      <c r="D39" s="145" t="s">
        <v>134</v>
      </c>
      <c r="E39" s="109">
        <f>200*315</f>
        <v>63000</v>
      </c>
      <c r="F39" s="59"/>
      <c r="G39" s="3">
        <f>Menu!$E$11</f>
        <v>75000</v>
      </c>
      <c r="H39" s="101">
        <f t="shared" si="0"/>
        <v>0</v>
      </c>
      <c r="I39" s="62"/>
      <c r="K39" s="57"/>
      <c r="L39" s="63"/>
      <c r="M39" s="21"/>
      <c r="N39" s="22"/>
    </row>
    <row r="40" spans="1:14" s="18" customFormat="1" ht="47.25" x14ac:dyDescent="0.25">
      <c r="A40" s="55">
        <v>11</v>
      </c>
      <c r="B40" s="78" t="s">
        <v>216</v>
      </c>
      <c r="C40" s="15"/>
      <c r="D40" s="80" t="s">
        <v>63</v>
      </c>
      <c r="E40" s="74">
        <f>8*315</f>
        <v>2520</v>
      </c>
      <c r="F40" s="59">
        <v>1</v>
      </c>
      <c r="G40" s="3">
        <f>Menu!$E$11</f>
        <v>75000</v>
      </c>
      <c r="H40" s="101">
        <f t="shared" si="0"/>
        <v>3.3599999999999998E-2</v>
      </c>
      <c r="I40" s="62"/>
      <c r="K40" s="57"/>
      <c r="L40" s="63"/>
      <c r="M40" s="21"/>
      <c r="N40" s="22"/>
    </row>
    <row r="41" spans="1:14" s="18" customFormat="1" ht="47.25" x14ac:dyDescent="0.25">
      <c r="A41" s="55">
        <v>12</v>
      </c>
      <c r="B41" s="78" t="s">
        <v>217</v>
      </c>
      <c r="C41" s="15"/>
      <c r="D41" s="81" t="s">
        <v>63</v>
      </c>
      <c r="E41" s="74">
        <f>15*315</f>
        <v>4725</v>
      </c>
      <c r="F41" s="59">
        <v>1</v>
      </c>
      <c r="G41" s="3">
        <f>Menu!$E$11</f>
        <v>75000</v>
      </c>
      <c r="H41" s="101">
        <f t="shared" si="0"/>
        <v>6.3E-2</v>
      </c>
      <c r="I41" s="62"/>
      <c r="K41" s="57"/>
      <c r="L41" s="63"/>
      <c r="M41" s="21"/>
      <c r="N41" s="22"/>
    </row>
    <row r="42" spans="1:14" s="18" customFormat="1" ht="31.5" x14ac:dyDescent="0.25">
      <c r="A42" s="55">
        <v>13</v>
      </c>
      <c r="B42" s="78" t="s">
        <v>218</v>
      </c>
      <c r="C42" s="15"/>
      <c r="D42" s="81" t="s">
        <v>219</v>
      </c>
      <c r="E42" s="74">
        <f>7*315</f>
        <v>2205</v>
      </c>
      <c r="F42" s="59">
        <v>1</v>
      </c>
      <c r="G42" s="3">
        <f>Menu!$E$11</f>
        <v>75000</v>
      </c>
      <c r="H42" s="101">
        <f t="shared" si="0"/>
        <v>2.9399999999999999E-2</v>
      </c>
      <c r="I42" s="62"/>
      <c r="K42" s="57"/>
      <c r="L42" s="63"/>
      <c r="M42" s="21"/>
      <c r="N42" s="22"/>
    </row>
    <row r="43" spans="1:14" s="18" customFormat="1" ht="31.5" x14ac:dyDescent="0.25">
      <c r="A43" s="55">
        <v>14</v>
      </c>
      <c r="B43" s="78" t="s">
        <v>220</v>
      </c>
      <c r="C43" s="15"/>
      <c r="D43" s="81" t="s">
        <v>113</v>
      </c>
      <c r="E43" s="74">
        <v>45</v>
      </c>
      <c r="F43" s="59">
        <v>6</v>
      </c>
      <c r="G43" s="3">
        <f>Menu!$E$11</f>
        <v>75000</v>
      </c>
      <c r="H43" s="101">
        <f t="shared" si="0"/>
        <v>3.5999999999999999E-3</v>
      </c>
      <c r="I43" s="62"/>
      <c r="K43" s="57"/>
      <c r="L43" s="63"/>
      <c r="M43" s="21"/>
      <c r="N43" s="22"/>
    </row>
    <row r="44" spans="1:14" s="18" customFormat="1" x14ac:dyDescent="0.25">
      <c r="A44" s="97"/>
      <c r="B44" s="83"/>
      <c r="C44" s="85"/>
      <c r="D44" s="110"/>
      <c r="E44" s="97"/>
      <c r="F44" s="97"/>
      <c r="G44" s="97"/>
      <c r="H44" s="100"/>
      <c r="I44" s="97"/>
      <c r="K44" s="57"/>
      <c r="L44" s="63"/>
      <c r="M44" s="21"/>
      <c r="N44" s="22"/>
    </row>
    <row r="45" spans="1:14" s="18" customFormat="1" ht="31.5" x14ac:dyDescent="0.25">
      <c r="A45" s="55">
        <v>15</v>
      </c>
      <c r="B45" s="78" t="s">
        <v>221</v>
      </c>
      <c r="C45" s="15"/>
      <c r="D45" s="81" t="s">
        <v>63</v>
      </c>
      <c r="E45" s="74">
        <f>7*315</f>
        <v>2205</v>
      </c>
      <c r="F45" s="59"/>
      <c r="G45" s="3">
        <f>Menu!$E$11</f>
        <v>75000</v>
      </c>
      <c r="H45" s="101">
        <f t="shared" si="0"/>
        <v>0</v>
      </c>
      <c r="I45" s="62"/>
      <c r="K45" s="57"/>
      <c r="L45" s="63"/>
      <c r="M45" s="21"/>
      <c r="N45" s="22"/>
    </row>
    <row r="46" spans="1:14" s="18" customFormat="1" ht="31.5" x14ac:dyDescent="0.25">
      <c r="A46" s="55">
        <v>16</v>
      </c>
      <c r="B46" s="78" t="s">
        <v>222</v>
      </c>
      <c r="C46" s="15"/>
      <c r="D46" s="81" t="s">
        <v>63</v>
      </c>
      <c r="E46" s="74">
        <f>5*315</f>
        <v>1575</v>
      </c>
      <c r="F46" s="59">
        <v>1</v>
      </c>
      <c r="G46" s="3">
        <f>Menu!$E$11</f>
        <v>75000</v>
      </c>
      <c r="H46" s="101">
        <f t="shared" si="0"/>
        <v>2.1000000000000001E-2</v>
      </c>
      <c r="I46" s="62"/>
      <c r="K46" s="57"/>
      <c r="L46" s="63"/>
      <c r="M46" s="21"/>
      <c r="N46" s="22"/>
    </row>
    <row r="47" spans="1:14" s="18" customFormat="1" ht="55.5" customHeight="1" x14ac:dyDescent="0.25">
      <c r="A47" s="55"/>
      <c r="B47" s="175" t="s">
        <v>280</v>
      </c>
      <c r="C47" s="15"/>
      <c r="D47" s="81" t="s">
        <v>63</v>
      </c>
      <c r="E47" s="55">
        <f>5*315</f>
        <v>1575</v>
      </c>
      <c r="F47" s="59">
        <v>1</v>
      </c>
      <c r="G47" s="3">
        <f>Menu!$E$11</f>
        <v>75000</v>
      </c>
      <c r="H47" s="176">
        <f t="shared" ref="H47" si="1">E47*F47/G47</f>
        <v>2.1000000000000001E-2</v>
      </c>
      <c r="I47" s="62"/>
      <c r="K47" s="57"/>
      <c r="L47" s="63"/>
      <c r="M47" s="21"/>
      <c r="N47" s="22"/>
    </row>
    <row r="48" spans="1:14" s="18" customFormat="1" ht="31.5" x14ac:dyDescent="0.25">
      <c r="A48" s="55">
        <v>17</v>
      </c>
      <c r="B48" s="78" t="s">
        <v>223</v>
      </c>
      <c r="C48" s="15"/>
      <c r="D48" s="81" t="s">
        <v>63</v>
      </c>
      <c r="E48" s="74">
        <f>10*315</f>
        <v>3150</v>
      </c>
      <c r="F48" s="59"/>
      <c r="G48" s="3">
        <f>Menu!$E$11</f>
        <v>75000</v>
      </c>
      <c r="H48" s="101">
        <f t="shared" si="0"/>
        <v>0</v>
      </c>
      <c r="I48" s="62"/>
      <c r="K48" s="57"/>
      <c r="L48" s="63"/>
      <c r="M48" s="21"/>
      <c r="N48" s="22"/>
    </row>
    <row r="49" spans="1:14" s="18" customFormat="1" ht="31.5" x14ac:dyDescent="0.25">
      <c r="A49" s="55">
        <v>18</v>
      </c>
      <c r="B49" s="78" t="s">
        <v>224</v>
      </c>
      <c r="C49" s="15"/>
      <c r="D49" s="81" t="s">
        <v>63</v>
      </c>
      <c r="E49" s="74">
        <f>10*315</f>
        <v>3150</v>
      </c>
      <c r="F49" s="59">
        <v>1</v>
      </c>
      <c r="G49" s="3">
        <f>Menu!$E$11</f>
        <v>75000</v>
      </c>
      <c r="H49" s="101">
        <f t="shared" si="0"/>
        <v>4.2000000000000003E-2</v>
      </c>
      <c r="I49" s="62"/>
      <c r="K49" s="57"/>
      <c r="L49" s="63"/>
      <c r="M49" s="21"/>
      <c r="N49" s="22"/>
    </row>
    <row r="50" spans="1:14" s="18" customFormat="1" ht="31.5" x14ac:dyDescent="0.25">
      <c r="A50" s="55">
        <v>19</v>
      </c>
      <c r="B50" s="78" t="s">
        <v>225</v>
      </c>
      <c r="C50" s="15"/>
      <c r="D50" s="81" t="s">
        <v>63</v>
      </c>
      <c r="E50" s="74">
        <f>10*315</f>
        <v>3150</v>
      </c>
      <c r="F50" s="59">
        <v>1</v>
      </c>
      <c r="G50" s="3">
        <f>Menu!$E$11</f>
        <v>75000</v>
      </c>
      <c r="H50" s="101">
        <f t="shared" si="0"/>
        <v>4.2000000000000003E-2</v>
      </c>
      <c r="I50" s="62"/>
      <c r="K50" s="57"/>
      <c r="L50" s="63"/>
      <c r="M50" s="21"/>
      <c r="N50" s="22"/>
    </row>
    <row r="51" spans="1:14" s="18" customFormat="1" ht="80.25" customHeight="1" x14ac:dyDescent="0.25">
      <c r="A51" s="55">
        <v>20</v>
      </c>
      <c r="B51" s="78" t="s">
        <v>226</v>
      </c>
      <c r="C51" s="15"/>
      <c r="D51" s="64" t="s">
        <v>275</v>
      </c>
      <c r="E51" s="65">
        <v>45</v>
      </c>
      <c r="F51" s="59"/>
      <c r="G51" s="3">
        <f>Menu!$E$11</f>
        <v>75000</v>
      </c>
      <c r="H51" s="101">
        <f t="shared" si="0"/>
        <v>0</v>
      </c>
      <c r="I51" s="62"/>
      <c r="K51" s="57"/>
      <c r="L51" s="63"/>
      <c r="M51" s="21"/>
      <c r="N51" s="22"/>
    </row>
    <row r="52" spans="1:14" s="18" customFormat="1" ht="47.25" x14ac:dyDescent="0.25">
      <c r="A52" s="55">
        <v>21</v>
      </c>
      <c r="B52" s="78" t="s">
        <v>227</v>
      </c>
      <c r="C52" s="129"/>
      <c r="D52" s="80"/>
      <c r="E52" s="109"/>
      <c r="F52" s="109"/>
      <c r="G52" s="109"/>
      <c r="H52" s="109"/>
      <c r="I52" s="74"/>
      <c r="K52" s="57"/>
      <c r="L52" s="63"/>
      <c r="M52" s="21"/>
      <c r="N52" s="22"/>
    </row>
    <row r="53" spans="1:14" s="18" customFormat="1" x14ac:dyDescent="0.25">
      <c r="A53" s="55"/>
      <c r="B53" s="144" t="s">
        <v>228</v>
      </c>
      <c r="C53" s="129"/>
      <c r="D53" s="174" t="s">
        <v>283</v>
      </c>
      <c r="E53" s="114">
        <v>400</v>
      </c>
      <c r="F53" s="59"/>
      <c r="G53" s="3">
        <f>Menu!$E$11</f>
        <v>75000</v>
      </c>
      <c r="H53" s="101">
        <f t="shared" si="0"/>
        <v>0</v>
      </c>
      <c r="I53" s="62"/>
      <c r="K53" s="57"/>
      <c r="L53" s="63"/>
      <c r="M53" s="21"/>
      <c r="N53" s="22"/>
    </row>
    <row r="54" spans="1:14" s="18" customFormat="1" x14ac:dyDescent="0.25">
      <c r="A54" s="55"/>
      <c r="B54" s="144" t="s">
        <v>229</v>
      </c>
      <c r="C54" s="129"/>
      <c r="D54" s="174" t="s">
        <v>284</v>
      </c>
      <c r="E54" s="114">
        <v>120</v>
      </c>
      <c r="F54" s="59"/>
      <c r="G54" s="3">
        <f>Menu!$E$11</f>
        <v>75000</v>
      </c>
      <c r="H54" s="101">
        <f t="shared" si="0"/>
        <v>0</v>
      </c>
      <c r="I54" s="62"/>
      <c r="K54" s="57"/>
      <c r="L54" s="63"/>
      <c r="M54" s="21"/>
      <c r="N54" s="22"/>
    </row>
    <row r="55" spans="1:14" s="18" customFormat="1" x14ac:dyDescent="0.25">
      <c r="A55" s="55"/>
      <c r="B55" s="144" t="s">
        <v>230</v>
      </c>
      <c r="C55" s="129"/>
      <c r="D55" s="174" t="s">
        <v>285</v>
      </c>
      <c r="E55" s="114">
        <v>120</v>
      </c>
      <c r="F55" s="59"/>
      <c r="G55" s="3">
        <f>Menu!$E$11</f>
        <v>75000</v>
      </c>
      <c r="H55" s="101">
        <f t="shared" si="0"/>
        <v>0</v>
      </c>
      <c r="I55" s="62"/>
      <c r="K55" s="57"/>
      <c r="L55" s="63"/>
      <c r="M55" s="21"/>
      <c r="N55" s="22"/>
    </row>
    <row r="56" spans="1:14" s="18" customFormat="1" ht="63" customHeight="1" x14ac:dyDescent="0.25">
      <c r="A56" s="55">
        <v>22</v>
      </c>
      <c r="B56" s="78" t="s">
        <v>276</v>
      </c>
      <c r="C56" s="129"/>
      <c r="D56" s="80" t="s">
        <v>277</v>
      </c>
      <c r="E56" s="109">
        <v>20</v>
      </c>
      <c r="F56" s="109"/>
      <c r="G56" s="177">
        <v>74000</v>
      </c>
      <c r="H56" s="101">
        <f t="shared" si="0"/>
        <v>0</v>
      </c>
      <c r="I56" s="74"/>
      <c r="K56" s="57"/>
      <c r="L56" s="63"/>
      <c r="M56" s="21"/>
      <c r="N56" s="22"/>
    </row>
    <row r="57" spans="1:14" s="18" customFormat="1" x14ac:dyDescent="0.25">
      <c r="A57" s="55"/>
      <c r="B57" s="144" t="s">
        <v>229</v>
      </c>
      <c r="C57" s="129"/>
      <c r="D57" s="80" t="s">
        <v>281</v>
      </c>
      <c r="E57" s="109">
        <v>25</v>
      </c>
      <c r="F57" s="59"/>
      <c r="G57" s="3">
        <f>Menu!$E$11</f>
        <v>75000</v>
      </c>
      <c r="H57" s="101">
        <f t="shared" ref="H57:H59" si="2">E57*F57/G57</f>
        <v>0</v>
      </c>
      <c r="I57" s="62"/>
      <c r="K57" s="57"/>
      <c r="L57" s="63"/>
      <c r="M57" s="21"/>
      <c r="N57" s="22"/>
    </row>
    <row r="58" spans="1:14" s="18" customFormat="1" x14ac:dyDescent="0.25">
      <c r="A58" s="55"/>
      <c r="B58" s="144" t="s">
        <v>230</v>
      </c>
      <c r="C58" s="129"/>
      <c r="D58" s="80" t="s">
        <v>231</v>
      </c>
      <c r="E58" s="109">
        <v>20</v>
      </c>
      <c r="F58" s="59"/>
      <c r="G58" s="3">
        <f>Menu!$E$11</f>
        <v>75000</v>
      </c>
      <c r="H58" s="101">
        <f t="shared" si="2"/>
        <v>0</v>
      </c>
      <c r="I58" s="62"/>
      <c r="K58" s="57"/>
      <c r="L58" s="63"/>
      <c r="M58" s="21"/>
      <c r="N58" s="22"/>
    </row>
    <row r="59" spans="1:14" s="18" customFormat="1" ht="63" x14ac:dyDescent="0.25">
      <c r="A59" s="55">
        <v>23</v>
      </c>
      <c r="B59" s="78" t="s">
        <v>278</v>
      </c>
      <c r="C59" s="129"/>
      <c r="D59" s="80" t="s">
        <v>277</v>
      </c>
      <c r="E59" s="109">
        <v>315</v>
      </c>
      <c r="F59" s="109"/>
      <c r="G59" s="177">
        <v>74000</v>
      </c>
      <c r="H59" s="101">
        <f t="shared" si="2"/>
        <v>0</v>
      </c>
      <c r="I59" s="74"/>
      <c r="K59" s="57"/>
      <c r="L59" s="63"/>
      <c r="M59" s="21"/>
      <c r="N59" s="22"/>
    </row>
    <row r="60" spans="1:14" s="18" customFormat="1" x14ac:dyDescent="0.25">
      <c r="A60" s="55"/>
      <c r="B60" s="144" t="s">
        <v>229</v>
      </c>
      <c r="C60" s="129"/>
      <c r="D60" s="80" t="s">
        <v>279</v>
      </c>
      <c r="E60" s="109">
        <v>25</v>
      </c>
      <c r="F60" s="59"/>
      <c r="G60" s="3">
        <f>Menu!$E$11</f>
        <v>75000</v>
      </c>
      <c r="H60" s="101">
        <f t="shared" si="0"/>
        <v>0</v>
      </c>
      <c r="I60" s="62"/>
      <c r="K60" s="57"/>
      <c r="L60" s="63"/>
      <c r="M60" s="21"/>
      <c r="N60" s="22"/>
    </row>
    <row r="61" spans="1:14" s="18" customFormat="1" x14ac:dyDescent="0.25">
      <c r="A61" s="55"/>
      <c r="B61" s="144" t="s">
        <v>230</v>
      </c>
      <c r="C61" s="129"/>
      <c r="D61" s="80" t="s">
        <v>231</v>
      </c>
      <c r="E61" s="109">
        <v>20</v>
      </c>
      <c r="F61" s="59"/>
      <c r="G61" s="3">
        <f>Menu!$E$11</f>
        <v>75000</v>
      </c>
      <c r="H61" s="101">
        <f t="shared" si="0"/>
        <v>0</v>
      </c>
      <c r="I61" s="62"/>
      <c r="K61" s="57"/>
      <c r="L61" s="63"/>
      <c r="M61" s="21"/>
      <c r="N61" s="22"/>
    </row>
    <row r="62" spans="1:14" s="18" customFormat="1" ht="31.5" x14ac:dyDescent="0.25">
      <c r="A62" s="55">
        <v>24</v>
      </c>
      <c r="B62" s="78" t="s">
        <v>232</v>
      </c>
      <c r="C62" s="129"/>
      <c r="D62" s="81" t="s">
        <v>63</v>
      </c>
      <c r="E62" s="109">
        <f>10*315</f>
        <v>3150</v>
      </c>
      <c r="F62" s="59"/>
      <c r="G62" s="3">
        <f>Menu!$E$11</f>
        <v>75000</v>
      </c>
      <c r="H62" s="101">
        <f t="shared" si="0"/>
        <v>0</v>
      </c>
      <c r="I62" s="62"/>
      <c r="K62" s="57"/>
      <c r="L62" s="63"/>
      <c r="M62" s="21"/>
      <c r="N62" s="22"/>
    </row>
    <row r="63" spans="1:14" s="18" customFormat="1" x14ac:dyDescent="0.25">
      <c r="A63" s="55">
        <v>25</v>
      </c>
      <c r="B63" s="78" t="s">
        <v>233</v>
      </c>
      <c r="C63" s="129"/>
      <c r="D63" s="81" t="s">
        <v>63</v>
      </c>
      <c r="E63" s="109">
        <f t="shared" ref="E63:E64" si="3">10*315</f>
        <v>3150</v>
      </c>
      <c r="F63" s="59"/>
      <c r="G63" s="3">
        <f>Menu!$E$11</f>
        <v>75000</v>
      </c>
      <c r="H63" s="101">
        <f t="shared" si="0"/>
        <v>0</v>
      </c>
      <c r="I63" s="62"/>
      <c r="K63" s="57"/>
      <c r="L63" s="63"/>
      <c r="M63" s="21"/>
      <c r="N63" s="22"/>
    </row>
    <row r="64" spans="1:14" s="18" customFormat="1" x14ac:dyDescent="0.25">
      <c r="A64" s="55">
        <v>26</v>
      </c>
      <c r="B64" s="78" t="s">
        <v>234</v>
      </c>
      <c r="C64" s="129"/>
      <c r="D64" s="81" t="s">
        <v>63</v>
      </c>
      <c r="E64" s="109">
        <f t="shared" si="3"/>
        <v>3150</v>
      </c>
      <c r="F64" s="59"/>
      <c r="G64" s="3">
        <f>Menu!$E$11</f>
        <v>75000</v>
      </c>
      <c r="H64" s="101">
        <f t="shared" si="0"/>
        <v>0</v>
      </c>
      <c r="I64" s="62"/>
      <c r="K64" s="57"/>
      <c r="L64" s="63"/>
      <c r="M64" s="21"/>
      <c r="N64" s="22"/>
    </row>
    <row r="65" spans="1:14" s="18" customFormat="1" ht="31.5" x14ac:dyDescent="0.25">
      <c r="A65" s="55">
        <v>27</v>
      </c>
      <c r="B65" s="78" t="s">
        <v>235</v>
      </c>
      <c r="C65" s="129"/>
      <c r="D65" s="81" t="s">
        <v>63</v>
      </c>
      <c r="E65" s="109">
        <f>5*315</f>
        <v>1575</v>
      </c>
      <c r="F65" s="59"/>
      <c r="G65" s="3">
        <f>Menu!$E$11</f>
        <v>75000</v>
      </c>
      <c r="H65" s="101">
        <f t="shared" si="0"/>
        <v>0</v>
      </c>
      <c r="I65" s="62"/>
      <c r="K65" s="57"/>
      <c r="L65" s="63"/>
      <c r="M65" s="21"/>
      <c r="N65" s="22"/>
    </row>
    <row r="66" spans="1:14" s="18" customFormat="1" ht="31.5" x14ac:dyDescent="0.25">
      <c r="A66" s="55">
        <v>28</v>
      </c>
      <c r="B66" s="78" t="s">
        <v>236</v>
      </c>
      <c r="C66" s="129"/>
      <c r="D66" s="81" t="s">
        <v>63</v>
      </c>
      <c r="E66" s="109">
        <f>5*315</f>
        <v>1575</v>
      </c>
      <c r="F66" s="59"/>
      <c r="G66" s="3">
        <f>Menu!$E$11</f>
        <v>75000</v>
      </c>
      <c r="H66" s="101">
        <f t="shared" si="0"/>
        <v>0</v>
      </c>
      <c r="I66" s="62"/>
      <c r="K66" s="57"/>
      <c r="L66" s="63"/>
      <c r="M66" s="21"/>
      <c r="N66" s="22"/>
    </row>
    <row r="67" spans="1:14" s="18" customFormat="1" ht="63" x14ac:dyDescent="0.25">
      <c r="A67" s="55">
        <v>29</v>
      </c>
      <c r="B67" s="78" t="s">
        <v>237</v>
      </c>
      <c r="C67" s="129"/>
      <c r="D67" s="81" t="s">
        <v>63</v>
      </c>
      <c r="E67" s="109">
        <f>10*315</f>
        <v>3150</v>
      </c>
      <c r="F67" s="59"/>
      <c r="G67" s="3">
        <f>Menu!$E$11</f>
        <v>75000</v>
      </c>
      <c r="H67" s="101">
        <f t="shared" si="0"/>
        <v>0</v>
      </c>
      <c r="I67" s="62"/>
      <c r="K67" s="57"/>
      <c r="L67" s="63"/>
      <c r="M67" s="21"/>
      <c r="N67" s="22"/>
    </row>
    <row r="68" spans="1:14" s="18" customFormat="1" ht="64.5" customHeight="1" x14ac:dyDescent="0.25">
      <c r="A68" s="55">
        <v>30</v>
      </c>
      <c r="B68" s="78" t="s">
        <v>238</v>
      </c>
      <c r="C68" s="129"/>
      <c r="D68" s="80" t="s">
        <v>239</v>
      </c>
      <c r="E68" s="109">
        <f>60*315</f>
        <v>18900</v>
      </c>
      <c r="F68" s="59"/>
      <c r="G68" s="3">
        <f>Menu!$E$11</f>
        <v>75000</v>
      </c>
      <c r="H68" s="101">
        <f t="shared" si="0"/>
        <v>0</v>
      </c>
      <c r="I68" s="62"/>
      <c r="K68" s="57"/>
      <c r="L68" s="63"/>
      <c r="M68" s="21"/>
      <c r="N68" s="22"/>
    </row>
    <row r="69" spans="1:14" s="18" customFormat="1" ht="47.25" x14ac:dyDescent="0.25">
      <c r="A69" s="55">
        <v>31</v>
      </c>
      <c r="B69" s="78" t="s">
        <v>240</v>
      </c>
      <c r="C69" s="129"/>
      <c r="D69" s="80" t="s">
        <v>241</v>
      </c>
      <c r="E69" s="109">
        <v>3150</v>
      </c>
      <c r="F69" s="59"/>
      <c r="G69" s="3">
        <f>Menu!$E$11</f>
        <v>75000</v>
      </c>
      <c r="H69" s="101">
        <f t="shared" si="0"/>
        <v>0</v>
      </c>
      <c r="I69" s="62"/>
      <c r="K69" s="57"/>
      <c r="L69" s="63"/>
      <c r="M69" s="21"/>
      <c r="N69" s="22"/>
    </row>
    <row r="70" spans="1:14" s="18" customFormat="1" ht="63" x14ac:dyDescent="0.25">
      <c r="A70" s="55">
        <v>32</v>
      </c>
      <c r="B70" s="78" t="s">
        <v>242</v>
      </c>
      <c r="C70" s="129"/>
      <c r="D70" s="80" t="s">
        <v>63</v>
      </c>
      <c r="E70" s="109">
        <v>1575</v>
      </c>
      <c r="F70" s="59"/>
      <c r="G70" s="3">
        <f>Menu!$E$11</f>
        <v>75000</v>
      </c>
      <c r="H70" s="101">
        <f t="shared" si="0"/>
        <v>0</v>
      </c>
      <c r="I70" s="62"/>
      <c r="K70" s="57"/>
      <c r="L70" s="63"/>
      <c r="M70" s="21"/>
      <c r="N70" s="22"/>
    </row>
    <row r="71" spans="1:14" s="18" customFormat="1" ht="63" x14ac:dyDescent="0.25">
      <c r="A71" s="55">
        <v>33</v>
      </c>
      <c r="B71" s="78" t="s">
        <v>243</v>
      </c>
      <c r="C71" s="129"/>
      <c r="D71" s="80" t="s">
        <v>239</v>
      </c>
      <c r="E71" s="109">
        <v>3150</v>
      </c>
      <c r="F71" s="59"/>
      <c r="G71" s="3">
        <f>Menu!$E$11</f>
        <v>75000</v>
      </c>
      <c r="H71" s="101">
        <f t="shared" si="0"/>
        <v>0</v>
      </c>
      <c r="I71" s="62"/>
      <c r="K71" s="57"/>
      <c r="L71" s="63"/>
      <c r="M71" s="21"/>
      <c r="N71" s="22"/>
    </row>
    <row r="72" spans="1:14" s="18" customFormat="1" ht="47.25" x14ac:dyDescent="0.25">
      <c r="A72" s="55">
        <v>34</v>
      </c>
      <c r="B72" s="78" t="s">
        <v>244</v>
      </c>
      <c r="C72" s="129"/>
      <c r="D72" s="80" t="s">
        <v>241</v>
      </c>
      <c r="E72" s="109">
        <f>20*315</f>
        <v>6300</v>
      </c>
      <c r="F72" s="59"/>
      <c r="G72" s="3">
        <f>Menu!$E$11</f>
        <v>75000</v>
      </c>
      <c r="H72" s="101">
        <f t="shared" si="0"/>
        <v>0</v>
      </c>
      <c r="I72" s="62"/>
      <c r="K72" s="57"/>
      <c r="L72" s="63"/>
      <c r="M72" s="21"/>
      <c r="N72" s="22"/>
    </row>
    <row r="73" spans="1:14" s="18" customFormat="1" x14ac:dyDescent="0.25">
      <c r="A73" s="97"/>
      <c r="B73" s="146"/>
      <c r="C73" s="131"/>
      <c r="D73" s="111"/>
      <c r="E73" s="100"/>
      <c r="F73" s="100"/>
      <c r="G73" s="100"/>
      <c r="H73" s="100"/>
      <c r="I73" s="97"/>
      <c r="K73" s="57"/>
      <c r="L73" s="63"/>
      <c r="M73" s="21"/>
      <c r="N73" s="22"/>
    </row>
    <row r="74" spans="1:14" s="18" customFormat="1" ht="31.5" x14ac:dyDescent="0.25">
      <c r="A74" s="55">
        <v>35</v>
      </c>
      <c r="B74" s="78" t="s">
        <v>245</v>
      </c>
      <c r="C74" s="129"/>
      <c r="D74" s="80" t="s">
        <v>264</v>
      </c>
      <c r="E74" s="65">
        <v>250</v>
      </c>
      <c r="F74" s="59"/>
      <c r="G74" s="3">
        <f>Menu!$E$11</f>
        <v>75000</v>
      </c>
      <c r="H74" s="101">
        <f t="shared" si="0"/>
        <v>0</v>
      </c>
      <c r="I74" s="62"/>
      <c r="K74" s="57"/>
      <c r="L74" s="63"/>
      <c r="M74" s="21"/>
      <c r="N74" s="22"/>
    </row>
    <row r="75" spans="1:14" s="6" customFormat="1" ht="21.75" customHeight="1" x14ac:dyDescent="0.25">
      <c r="A75" s="191" t="s">
        <v>11</v>
      </c>
      <c r="B75" s="192"/>
      <c r="C75" s="192"/>
      <c r="D75" s="192"/>
      <c r="E75" s="192"/>
      <c r="F75" s="192"/>
      <c r="G75" s="193"/>
      <c r="H75" s="102">
        <f>SUM(H8:H74)</f>
        <v>2.0153999999999996</v>
      </c>
      <c r="I75" s="66"/>
      <c r="K75"/>
      <c r="L75"/>
      <c r="M75"/>
      <c r="N75"/>
    </row>
    <row r="76" spans="1:14" s="6" customFormat="1" x14ac:dyDescent="0.25">
      <c r="A76" s="44"/>
      <c r="B76" s="26"/>
      <c r="C76" s="26"/>
      <c r="D76" s="67"/>
      <c r="E76" s="44"/>
      <c r="F76" s="68"/>
      <c r="G76" s="69"/>
      <c r="H76" s="70"/>
      <c r="I76" s="43"/>
      <c r="K76"/>
      <c r="L76"/>
      <c r="M76"/>
      <c r="N76"/>
    </row>
  </sheetData>
  <sheetProtection selectLockedCells="1"/>
  <mergeCells count="4">
    <mergeCell ref="A1:I1"/>
    <mergeCell ref="D5:I5"/>
    <mergeCell ref="C6:D6"/>
    <mergeCell ref="A75:G75"/>
  </mergeCells>
  <conditionalFormatting sqref="M8:M74">
    <cfRule type="cellIs" dxfId="0" priority="1" operator="greaterThan">
      <formula>0.1</formula>
    </cfRule>
  </conditionalFormatting>
  <pageMargins left="0.78740157480314965" right="0.59055118110236227" top="0.59055118110236227" bottom="0.59055118110236227" header="0.31496062992125984" footer="0.31496062992125984"/>
  <pageSetup paperSize="10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Menu</vt:lpstr>
      <vt:lpstr>A Terampil Pelaksana</vt:lpstr>
      <vt:lpstr>A Mahir PLanjutan</vt:lpstr>
      <vt:lpstr>A Pertama</vt:lpstr>
      <vt:lpstr>A Muda</vt:lpstr>
      <vt:lpstr>A Madya</vt:lpstr>
      <vt:lpstr>'A Madya'!Print_Titles</vt:lpstr>
      <vt:lpstr>'A Mahir PLanjutan'!Print_Titles</vt:lpstr>
      <vt:lpstr>'A Muda'!Print_Titles</vt:lpstr>
      <vt:lpstr>'A Pertama'!Print_Titles</vt:lpstr>
      <vt:lpstr>'A Terampil Pelaksana'!Print_Titles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Hp</cp:lastModifiedBy>
  <cp:lastPrinted>2018-02-28T09:45:15Z</cp:lastPrinted>
  <dcterms:created xsi:type="dcterms:W3CDTF">2013-09-04T03:19:15Z</dcterms:created>
  <dcterms:modified xsi:type="dcterms:W3CDTF">2024-07-11T01:40:59Z</dcterms:modified>
</cp:coreProperties>
</file>